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NFORME FINAL RCC 2024\"/>
    </mc:Choice>
  </mc:AlternateContent>
  <bookViews>
    <workbookView xWindow="0" yWindow="0" windowWidth="19200" windowHeight="10530"/>
  </bookViews>
  <sheets>
    <sheet name="INFORME FINAL2024" sheetId="1" r:id="rId1"/>
    <sheet name="Hoja1" sheetId="2" r:id="rId2"/>
  </sheets>
  <externalReferences>
    <externalReference r:id="rId3"/>
    <externalReference r:id="rId4"/>
    <externalReference r:id="rId5"/>
    <externalReference r:id="rId6"/>
    <externalReference r:id="rId7"/>
  </externalReferences>
  <definedNames>
    <definedName name="_xlnm.Print_Area" localSheetId="0">'INFORME FINAL2024'!$B$1:$H$760</definedName>
    <definedName name="_xlnm.Print_Titles" localSheetId="0">'INFORME FINAL2024'!$1:$8</definedName>
  </definedNames>
  <calcPr calcId="162913"/>
  <fileRecoveryPr repairLoad="1"/>
</workbook>
</file>

<file path=xl/calcChain.xml><?xml version="1.0" encoding="utf-8"?>
<calcChain xmlns="http://schemas.openxmlformats.org/spreadsheetml/2006/main">
  <c r="F547" i="1" l="1"/>
  <c r="G523" i="1" l="1"/>
  <c r="G545" i="1"/>
  <c r="G544" i="1"/>
  <c r="G546" i="1"/>
  <c r="G542" i="1"/>
  <c r="G541" i="1"/>
  <c r="G540" i="1"/>
  <c r="G538" i="1"/>
  <c r="G537" i="1"/>
  <c r="G536" i="1"/>
  <c r="G535" i="1"/>
  <c r="G534" i="1"/>
  <c r="G533" i="1"/>
  <c r="G532" i="1"/>
  <c r="G530" i="1"/>
  <c r="G529" i="1"/>
  <c r="G528" i="1"/>
  <c r="G527" i="1"/>
  <c r="G526" i="1"/>
  <c r="G525" i="1"/>
  <c r="G524" i="1"/>
  <c r="G521" i="1"/>
  <c r="G520" i="1"/>
  <c r="G519" i="1"/>
  <c r="G518" i="1"/>
  <c r="G517" i="1"/>
  <c r="G516" i="1"/>
  <c r="G515" i="1"/>
  <c r="G514" i="1"/>
  <c r="G512" i="1"/>
  <c r="G511" i="1"/>
  <c r="G510" i="1"/>
  <c r="G509" i="1"/>
  <c r="G508" i="1"/>
  <c r="E301" i="1" l="1"/>
  <c r="D301" i="1"/>
  <c r="C301" i="1"/>
  <c r="E300" i="1"/>
  <c r="D300" i="1"/>
  <c r="C300" i="1"/>
  <c r="E299" i="1"/>
  <c r="D299" i="1"/>
  <c r="C299" i="1"/>
  <c r="E298" i="1"/>
  <c r="D298" i="1"/>
  <c r="C298" i="1"/>
  <c r="E297" i="1"/>
  <c r="D297" i="1"/>
  <c r="C297" i="1"/>
  <c r="E296" i="1"/>
  <c r="D296" i="1"/>
  <c r="C296" i="1"/>
  <c r="E295" i="1"/>
  <c r="D295" i="1"/>
  <c r="C295" i="1"/>
  <c r="E294" i="1"/>
  <c r="D294" i="1"/>
  <c r="C294" i="1"/>
  <c r="E293" i="1"/>
  <c r="D293" i="1"/>
  <c r="C293" i="1"/>
  <c r="E292" i="1"/>
  <c r="D292" i="1"/>
  <c r="C292" i="1"/>
  <c r="E291" i="1"/>
  <c r="D291" i="1"/>
  <c r="C291" i="1"/>
  <c r="E290" i="1"/>
  <c r="D290" i="1"/>
  <c r="C290" i="1"/>
  <c r="E289" i="1"/>
  <c r="D289" i="1"/>
  <c r="C289" i="1"/>
  <c r="E288" i="1"/>
  <c r="D288" i="1"/>
  <c r="C288" i="1"/>
  <c r="E287" i="1"/>
  <c r="B287" i="1"/>
  <c r="E286" i="1"/>
  <c r="D570" i="1" l="1"/>
  <c r="D569" i="1"/>
  <c r="D568" i="1"/>
  <c r="D567" i="1"/>
  <c r="E543" i="1" l="1"/>
  <c r="G543" i="1" s="1"/>
  <c r="E539" i="1"/>
  <c r="G539" i="1" s="1"/>
  <c r="E531" i="1"/>
  <c r="G531" i="1" s="1"/>
  <c r="E522" i="1"/>
  <c r="G522" i="1" s="1"/>
  <c r="E513" i="1"/>
  <c r="G513" i="1" s="1"/>
  <c r="E507" i="1"/>
  <c r="G507" i="1" s="1"/>
  <c r="G547" i="1" l="1"/>
  <c r="E547" i="1"/>
  <c r="D223" i="1" l="1"/>
  <c r="B20" i="1" l="1"/>
  <c r="B21" i="1" s="1"/>
  <c r="B22" i="1" s="1"/>
  <c r="B23" i="1" s="1"/>
  <c r="B24" i="1" s="1"/>
  <c r="B25" i="1" s="1"/>
  <c r="B26" i="1" s="1"/>
  <c r="B27" i="1" s="1"/>
  <c r="B28" i="1" s="1"/>
  <c r="B30" i="1" s="1"/>
  <c r="B31" i="1" s="1"/>
  <c r="B32" i="1" s="1"/>
  <c r="B33" i="1" s="1"/>
  <c r="B34" i="1" s="1"/>
  <c r="B35" i="1" s="1"/>
</calcChain>
</file>

<file path=xl/sharedStrings.xml><?xml version="1.0" encoding="utf-8"?>
<sst xmlns="http://schemas.openxmlformats.org/spreadsheetml/2006/main" count="2127" uniqueCount="1397">
  <si>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</si>
  <si>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</si>
  <si>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</si>
  <si>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</si>
  <si>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</si>
  <si>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</si>
  <si>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</si>
  <si>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</si>
  <si>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</si>
  <si>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</si>
  <si>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</si>
  <si>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</si>
  <si>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</si>
  <si>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</si>
  <si>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</si>
  <si>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</si>
  <si>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</si>
  <si>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</si>
  <si>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</si>
  <si>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</si>
  <si>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</si>
  <si>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</si>
  <si>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</si>
  <si>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</si>
  <si>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</si>
  <si>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</si>
  <si>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</si>
  <si>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</si>
  <si>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</si>
  <si>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</si>
  <si>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</si>
  <si>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</si>
  <si>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</si>
  <si>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</si>
  <si>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</si>
  <si>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</si>
  <si>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</si>
  <si>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</si>
  <si>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</si>
  <si>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</si>
  <si>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</si>
  <si>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Otros tipos de Auditoria</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</si>
  <si>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</si>
  <si>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</si>
  <si>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</si>
  <si>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</si>
  <si>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</si>
  <si>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</si>
  <si>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</si>
  <si>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</si>
  <si>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Enlace Portal de Transparencia de la SENAC</t>
  </si>
  <si>
    <t>Enlace Portal AIP</t>
  </si>
  <si>
    <t>Fecha</t>
  </si>
  <si>
    <t>Fecha de Contrato</t>
  </si>
  <si>
    <t>Enlace Portal de Denuncias de la SENAC</t>
  </si>
  <si>
    <t>Nro. Informe</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</si>
  <si>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</si>
  <si>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</si>
  <si>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</si>
  <si>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</si>
  <si>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</si>
  <si>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</si>
  <si>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</si>
  <si>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</si>
  <si>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</si>
  <si>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</si>
  <si>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</si>
  <si>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</si>
  <si>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</si>
  <si>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</si>
  <si>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</si>
  <si>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</si>
  <si>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</si>
  <si>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</si>
  <si>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</si>
  <si>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</si>
  <si>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</si>
  <si>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</si>
  <si>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</si>
  <si>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</si>
  <si>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</si>
  <si>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</si>
  <si>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</si>
  <si>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</si>
  <si>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</si>
  <si>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</si>
  <si>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</si>
  <si>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</si>
  <si>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</si>
  <si>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 Jorge Daniel Insfrán Aguilera</t>
  </si>
  <si>
    <t xml:space="preserve">Coordinadora General </t>
  </si>
  <si>
    <t xml:space="preserve">Asesor </t>
  </si>
  <si>
    <t>Gerente de Normas de Navegación Aérea</t>
  </si>
  <si>
    <t>Gerente de Proyectos de Inversión</t>
  </si>
  <si>
    <t>Gerente de Calidad</t>
  </si>
  <si>
    <t>Sr. Mario David Pereira Gimenez</t>
  </si>
  <si>
    <t>http://www.dinac.gov.py/v3/index.php/transparencia-y-anticorrupcion-dinac/ley-5282-14-art-8-acceso-a-la-informacion-publica</t>
  </si>
  <si>
    <t>http://www.dinac.gov.py/v3/index.php/transparencia-y-anticorrupcion-dinac/informacion-publica-ley-5189-2014</t>
  </si>
  <si>
    <t>https://transparencia.senac.gov.py</t>
  </si>
  <si>
    <t>No aplica</t>
  </si>
  <si>
    <t>https://pyenresultados.rindiendocuentas.gov.py/PerfilEntidad?codEntidad=25-5&amp;codEntidad=25-5#programasActividades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</si>
  <si>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</si>
  <si>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</si>
  <si>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</si>
  <si>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</si>
  <si>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</si>
  <si>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</si>
  <si>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</si>
  <si>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</si>
  <si>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</si>
  <si>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</si>
  <si>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</si>
  <si>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</si>
  <si>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</si>
  <si>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</si>
  <si>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</si>
  <si>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</si>
  <si>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</si>
  <si>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</si>
  <si>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</si>
  <si>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SUBDIRECCION DE NAVEGACION AEREA -SDNA</t>
  </si>
  <si>
    <t>GERENCIA DE NORMAS DE NAVEGACION AERA - GNNA</t>
  </si>
  <si>
    <t>TRABAJOS AEREOS</t>
  </si>
  <si>
    <t>REGLAMENTOS NACIONALES - DE NAVEGACION AEREA</t>
  </si>
  <si>
    <t>GERENCIA DE NORMAS DE AERODROMOS Y AYUDAS TERRESTRES - GNAGA</t>
  </si>
  <si>
    <t>PLAN ANUAL DE INSPECTORIA DE AERODROMOS (IAGA)</t>
  </si>
  <si>
    <t>REGLAMENTOS DE SANCIONES E INFRACCIONES PARA LOS PROVEEDORES DE SERVICIO</t>
  </si>
  <si>
    <t>SUBDIRECCION DE TRANSPORTE AEREO - STA</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</si>
  <si>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</si>
  <si>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</si>
  <si>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</si>
  <si>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</si>
  <si>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EMISIÓN DE DICTÁMENES</t>
  </si>
  <si>
    <t>VIGILANCIA</t>
  </si>
  <si>
    <t>CUMPLIMIENTO DE NORMAS AERONÁUTICAS.</t>
  </si>
  <si>
    <t>SEGURIDAD OPERACIONAL</t>
  </si>
  <si>
    <t>COMUNIDAD AERONAUTICA</t>
  </si>
  <si>
    <t>COMUNIDAD AERONÁUTICA.</t>
  </si>
  <si>
    <t>USUARIO, COMUNIDAD AERONÁUTICA.</t>
  </si>
  <si>
    <t>EN PROCESO</t>
  </si>
  <si>
    <t>CORREOS ELÉCTRONICOS REMITIDOS.</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</si>
  <si>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</si>
  <si>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</si>
  <si>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</si>
  <si>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</si>
  <si>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</si>
  <si>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</si>
  <si>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</si>
  <si>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</si>
  <si>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</si>
  <si>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</si>
  <si>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Abilio Joel Jimenez Arriola</t>
  </si>
  <si>
    <t>Abg. Natalia Maria Acuña Ferreira</t>
  </si>
  <si>
    <t>Coordinadora Gestion de Documentos</t>
  </si>
  <si>
    <t>3.1 Nivel de Cumplimiento  de Mínimo de Información Disponible - Transparencia Activa Ley 5189/14</t>
  </si>
  <si>
    <t xml:space="preserve"> https://drive.google.com/drive/folders/1D6H5XWsrXc44sBdW87j1G41PR0Z-V6kx?usp=sharing</t>
  </si>
  <si>
    <t>Captación de datos hidrológicos en convenio con DMH-DINAC</t>
  </si>
  <si>
    <t>https://www.meteorologia.gov.py/nivel-rio/vermas_convencional.php?code=2000086029</t>
  </si>
  <si>
    <t>Línea baja operacional Aeropuerto Internacional Guaraní</t>
  </si>
  <si>
    <t>Departamento Meteorología Aeronáutica - AIG</t>
  </si>
  <si>
    <t>SUBDIRECCION DE SEGURIDAD DE LA AVIACION CIVIL - SAVSEC</t>
  </si>
  <si>
    <t xml:space="preserve">SEGURIDAD OPERACIONAL </t>
  </si>
  <si>
    <t xml:space="preserve">SEGURIDAD OPERACIONAL  </t>
  </si>
  <si>
    <t>NORMAS Y REGLAMENTOS  ACTUALIZADOS CONFORME A LA AMDT OACI</t>
  </si>
  <si>
    <t>CUMPLIMIENTO DEL PLAN DE INSPECTORIA ANUAL  100%</t>
  </si>
  <si>
    <t xml:space="preserve"> INFORMES DE LAS INSPECCIONES REALIZADAS CON HALLAZGOS ENCONTRADOS </t>
  </si>
  <si>
    <t>NORMAS Y REGLAMENTOS  ACTUALIZADOS</t>
  </si>
  <si>
    <t>ACTUALIZACION DEL REGLAMENTO</t>
  </si>
  <si>
    <t>COMUNIDAD AERONÁUTICA. SATISFECHA</t>
  </si>
  <si>
    <t xml:space="preserve">SE REMITIERON 3 (TRES) </t>
  </si>
  <si>
    <t>RESPUESTAS A EXPEDIENTES</t>
  </si>
  <si>
    <t>GERENCIA DE AERONAVEGABILIDAD</t>
  </si>
  <si>
    <t>CERTIFICADOS DE AERONAVEGABILIDAD</t>
  </si>
  <si>
    <t>EMITIR CERTIFICADO DE AERONAVEGABILIDAD</t>
  </si>
  <si>
    <t>USUARIOS DE SERVICIOS AERONAUTICOS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</si>
  <si>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</si>
  <si>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</si>
  <si>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</si>
  <si>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</si>
  <si>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</si>
  <si>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</si>
  <si>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</si>
  <si>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</si>
  <si>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</si>
  <si>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</si>
  <si>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</si>
  <si>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</si>
  <si>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</si>
  <si>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</si>
  <si>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</si>
  <si>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</si>
  <si>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</si>
  <si>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Indicadores de los Procesos Generales del Sistema de Gestión de Calidad  del Servicio de información Aeronáutica</t>
  </si>
  <si>
    <t>Gerente de Sistemas de Gestion de Calidad</t>
  </si>
  <si>
    <t>Lic. Gustavo Artemio Rodriguez Britez</t>
  </si>
  <si>
    <t>Administración General</t>
  </si>
  <si>
    <t>Mejorar el modelo de gestión institucional</t>
  </si>
  <si>
    <t>2.162 funcionarios</t>
  </si>
  <si>
    <t>Servicios Aeronáuticos</t>
  </si>
  <si>
    <t>Promover el fortalecimiento de los sistemas de vigilancia de la aviación civil, así como la mejora en la conectividad aérea y la protección del ambiente</t>
  </si>
  <si>
    <t>1.500 usuarios</t>
  </si>
  <si>
    <t>Servicios Aeroportuarios</t>
  </si>
  <si>
    <t>Mejorar la gestión y la infraestructura aeroportuaria y de navegación aérea</t>
  </si>
  <si>
    <t>Servicios Meteorológicos</t>
  </si>
  <si>
    <t>Garantizar y optimizar la prestación de los Servicios Meteorológicos, Climáticos e Hidrológicos</t>
  </si>
  <si>
    <t>7 millones de habitantes</t>
  </si>
  <si>
    <t>Servicios de Formación en Aeronáutica</t>
  </si>
  <si>
    <t>Promover la formación de técnicos aeronáuticos acorde a la demanda de la industria</t>
  </si>
  <si>
    <t>Transferencias Consolidables</t>
  </si>
  <si>
    <t>10 Cuotas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</si>
  <si>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</si>
  <si>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</si>
  <si>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</si>
  <si>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</si>
  <si>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</si>
  <si>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</si>
  <si>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</si>
  <si>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</si>
  <si>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</si>
  <si>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</si>
  <si>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</si>
  <si>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</si>
  <si>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Lic. Germina Benitez Garcete</t>
  </si>
  <si>
    <t>Profesional Gerencia Financiera</t>
  </si>
  <si>
    <t>Comisiones de servicio, asesoramiento MADES, relevamiento, mantenimiento de estaciones hidrologicos, y visualizacion de datos</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</si>
  <si>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</si>
  <si>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</si>
  <si>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</si>
  <si>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</si>
  <si>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</si>
  <si>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</si>
  <si>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</si>
  <si>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</si>
  <si>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</si>
  <si>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</si>
  <si>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</si>
  <si>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</si>
  <si>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</si>
  <si>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</si>
  <si>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</si>
  <si>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</si>
  <si>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 xml:space="preserve">Buzon de quejas sugerencias y reclamos </t>
  </si>
  <si>
    <t>Resolucion N° 667/2023</t>
  </si>
  <si>
    <t>Talento Humano</t>
  </si>
  <si>
    <t>https://www.dinac.gov.py/v3/index.php/documentos1/item/2541-buzon-de-sugerencias-quejas-y-reclamos</t>
  </si>
  <si>
    <t>Evaluacion de conocimientos (Examen en Guarani)</t>
  </si>
  <si>
    <t>Hoja de Evaluacion</t>
  </si>
  <si>
    <t>DIRECCION DE METEOROLOGÍA E HIDROLOGÍA</t>
  </si>
  <si>
    <t>TARIFAS PARA LAS ACTIVIDADES AEREAS</t>
  </si>
  <si>
    <t>CUMPLIMIENTO DEL DECRETO 8701/2012</t>
  </si>
  <si>
    <t>RESOLUCION DINAC N° 315/2023</t>
  </si>
  <si>
    <t>REMISIÓN MENSUAL DE CUANTIFICACIÓN DE PRODUCTOS DE LA GERENCIA DE LICENCIAS AL PERSONAL AERONÁUTICO</t>
  </si>
  <si>
    <t>DIRECCIÓN DE AEROPUERTOS</t>
  </si>
  <si>
    <t>SUBDIRECCION DE SERVICIOS AERONAUTICOS</t>
  </si>
  <si>
    <t>Resultados Logrados</t>
  </si>
  <si>
    <t>Garantizar la Gestión para la Navegación Aerea.</t>
  </si>
  <si>
    <t>Operaciones Aéreas Eficientes y Seguras</t>
  </si>
  <si>
    <t>Comunidad Aeronáutica en General</t>
  </si>
  <si>
    <t>Equipos de ayuda para la nevegación Aerea en óptimas condiciones operacionales.</t>
  </si>
  <si>
    <t>Mantener la buena imagen y el prestigio de la Institución.</t>
  </si>
  <si>
    <t>ADMINISTRACION DEL AEROPUERTO INTERNACIONAL "GUARANI"  -   AIG</t>
  </si>
  <si>
    <t>Servicios a Usuarios dentro del entorno confortable, saludable y seguro.</t>
  </si>
  <si>
    <t>Infraestructura adecuada para prestar Servicios Aeroportuarios</t>
  </si>
  <si>
    <t>Optima prestacion de los servicios Aeroportuarios</t>
  </si>
  <si>
    <t xml:space="preserve">Recertificación ISO 9001:2015 sobre los productos vinculados al Servicio de Información Aeronáutica </t>
  </si>
  <si>
    <t>MATRIZ DE INFORMACIÓN MINIMA PARA INFORME DE RENDICIÓN DE CUENTAS AL CIUDADANO - EJERCICIO 2024</t>
  </si>
  <si>
    <t>Asesoria Juridica</t>
  </si>
  <si>
    <t>INAC</t>
  </si>
  <si>
    <t>Asesor Juridico</t>
  </si>
  <si>
    <t>Gerente Administrativo</t>
  </si>
  <si>
    <t>Normar las actividades relacionadas a la aviación civil y prestar servicios para satisfacer a las partes interesadas</t>
  </si>
  <si>
    <t>Observación: Las siglas VCHGO significa Viceministerio de Capital Humano y Gestion Organizacional - Reporte de Monitoreo de la Ley 5189/2014</t>
  </si>
  <si>
    <t>Se encuentra pendiente el informe oficial de la VCHGO</t>
  </si>
  <si>
    <t xml:space="preserve">Investigación Preliminar </t>
  </si>
  <si>
    <t xml:space="preserve">Jefe de Departamento de Cargos y Salarios </t>
  </si>
  <si>
    <t>Dr. Gustavo Rolando Caceres Roman</t>
  </si>
  <si>
    <t>Sr. Junnior David Paez Alarcon</t>
  </si>
  <si>
    <t>Lic. Jorge Antonio Perez Salinas</t>
  </si>
  <si>
    <t>ASESORIA JURIDICA</t>
  </si>
  <si>
    <t>Proximo a verificar la normativa vigente en materia de implementacion del idioma guarani, a los efectos de realizar los tramites de rigor</t>
  </si>
  <si>
    <t>https://informacionpublica.paraguay.gov.py/#!/</t>
  </si>
  <si>
    <t>https://www.dinac.gov.py/v3/index.php/transparencia-y-anticorrupcion-dinac/rendicion-de-cuentas-al-ciudadano/item/2975-resolucion-n-300-2024</t>
  </si>
  <si>
    <t>https://www.dinac.gov.py/v3/index.php/transparencia-y-anticorrupcion-dinac/rendicion-de-cuentas-al-ciudadano/item/2976-resolucion-n-241-2024</t>
  </si>
  <si>
    <t>PROCESO CERTIFICADO DE LA DAC</t>
  </si>
  <si>
    <t>POLITICA Y OBJETIVO DE LA CALIDAD</t>
  </si>
  <si>
    <t>2,80</t>
  </si>
  <si>
    <t>3,00</t>
  </si>
  <si>
    <t>2,88</t>
  </si>
  <si>
    <t>Plan Nacional de Desarrollo 2030</t>
  </si>
  <si>
    <t xml:space="preserve">Eje estratégico: </t>
  </si>
  <si>
    <t>Eje 4: Fortalecimiento político institucional</t>
  </si>
  <si>
    <t>4.1 Garantizar el acceso a los derechos humanos, mejorar la justicia y la seguridad</t>
  </si>
  <si>
    <t>4.2 Modernizar la administración pública</t>
  </si>
  <si>
    <t>Líneas tranversales:</t>
  </si>
  <si>
    <t>B- Gestión pública eficiente y transparente</t>
  </si>
  <si>
    <t>No aplica.</t>
  </si>
  <si>
    <t>Ministerio de Economia y Finanzas</t>
  </si>
  <si>
    <t>DIRECCION DE AEROPUERTO</t>
  </si>
  <si>
    <t>Frecuencia de medición anual - ultima medición 2022. No se cuentan con mediciones en el periodo solicitado.</t>
  </si>
  <si>
    <t>4- PARTICIPACIÓN CIUDADANA</t>
  </si>
  <si>
    <t>4.1. Canales de Participación Ciudadana existentes a la fecha.</t>
  </si>
  <si>
    <t>4.2. Participación y difusión en idioma Guaraní</t>
  </si>
  <si>
    <t>4.3 Diagnostico "The Integrity app"</t>
  </si>
  <si>
    <t>6- GESTIÓN DE DENUNCIAS</t>
  </si>
  <si>
    <t>6.1.Gestión de denuncias de corrupción</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</si>
  <si>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</si>
  <si>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</si>
  <si>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</si>
  <si>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</si>
  <si>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</si>
  <si>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</si>
  <si>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Buzones de quejas y sugerencias</t>
  </si>
  <si>
    <t>2°</t>
  </si>
  <si>
    <t>Transparencia activa y pasiva de información pública institucional</t>
  </si>
  <si>
    <t>3°</t>
  </si>
  <si>
    <t>Canales de denuncias ciudadanas con seguimieto periódico</t>
  </si>
  <si>
    <t xml:space="preserve">PEI DINAC 2024-2028. Objetivo Estratégico N° 1. Mejorar el modelo de gestión institucional. Estrategia:  1.15.  Fortalecer el control de posibles hechos de corrupción que ingresen al Portal del Sistema de  Seguimientos de casos de la Secretaría Nacional Anticorrupción - SENAC y 1.16. Fortalecer los controles en áreas o lugares vulnerables de la DINAC, en donde podrían constituirse posibles hechos de corrupción.                       </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</si>
  <si>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</si>
  <si>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</si>
  <si>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</si>
  <si>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</si>
  <si>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</si>
  <si>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</si>
  <si>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GRUPO DE INSPECCION ANS - GIANS</t>
  </si>
  <si>
    <t>PROVEEDOR DE SERVICIO</t>
  </si>
  <si>
    <t xml:space="preserve">DINAC RES N° 451/2024 APROBACION DELPLAN ANUAL DE INSPECTORIA DE AERODROMOS </t>
  </si>
  <si>
    <t>HABILITACION DE AERODROMOS Y HELIPUERTOS DE USO PRIVADO</t>
  </si>
  <si>
    <t>CONSTANCIA DE CERTIFICACION DE SEGURIDAD OPERACIONAL A LOS AERODROMOS Y PISTAS, META ANUAL CIENTO CINCUENTA Y NUEVE (159)</t>
  </si>
  <si>
    <t>INFORME DE CUANTIFICACION DE METAS Y EVALUACION PRESUPUESTARIA</t>
  </si>
  <si>
    <t>CERTIFICACION DE HABILITACION TECNICA (CHT)</t>
  </si>
  <si>
    <t xml:space="preserve">SE REMITIERON 18 (DIECIOCHO) </t>
  </si>
  <si>
    <t>SE OTORGARON 107 (CIENTO SIETE)</t>
  </si>
  <si>
    <t>CUMPLIDO, 263 (DOSCIENTOS SESENTA Y TRES)</t>
  </si>
  <si>
    <t>PRESENTACIÓN DE LOS MIEMBROS DEL COMITÉ DE RENDICIÓN DE CUENTAS AL CIUDADANO (CRCC)</t>
  </si>
  <si>
    <t>DIRECCION DE METEOROLOGIA E HIDROLOGIA</t>
  </si>
  <si>
    <t>https://www.meteorologia.gov.py/publicaciones/</t>
  </si>
  <si>
    <t>Público en General</t>
  </si>
  <si>
    <t>COMUNIDAD AERONÁUTICA</t>
  </si>
  <si>
    <t>INFORME CONCENTRADO DE AUDITORÍA (ASR) - SGS PARAGUAY</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</si>
  <si>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</si>
  <si>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</si>
  <si>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</si>
  <si>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Informes elaborados</t>
  </si>
  <si>
    <t>Archivos de la Gerencia Administrativa.</t>
  </si>
  <si>
    <t>Operativizar los Servicios Climáicos</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</si>
  <si>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</si>
  <si>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</si>
  <si>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</si>
  <si>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</si>
  <si>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</si>
  <si>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</si>
  <si>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</si>
  <si>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</si>
  <si>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</si>
  <si>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</si>
  <si>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</si>
  <si>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</si>
  <si>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</si>
  <si>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 xml:space="preserve">Informes mensuales de Avance de Metas Poductivas </t>
  </si>
  <si>
    <t>https://www.meteorologia.gov.py/sinop/</t>
  </si>
  <si>
    <t>GENERACIÓN DE DATOS DE ESTACIONES METEOROLÓGICAS AUTOMÁTICAS DE SUPERFICIE</t>
  </si>
  <si>
    <t>GENERACIÓN DE DATOS DE ALTURA PERFIL ATMOSFÉRICO</t>
  </si>
  <si>
    <t>VISUALIZACIÓN DE PRODUCTOS EN TIEMPO REAL DEL RADAR METEOROLÓGICO EN DEPENDENCIAS DE LA GPM</t>
  </si>
  <si>
    <t>https://www.meteorologia.gov.py/satelite-goes-16/</t>
  </si>
  <si>
    <t>https://www.meteorologia.gov.py/radar/</t>
  </si>
  <si>
    <t>UNIDAD DE TRANSPARENCIA Y ANTICORRUPCION</t>
  </si>
  <si>
    <t>PARTICIPACION CIUDADANA</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</si>
  <si>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</si>
  <si>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</si>
  <si>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</si>
  <si>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</si>
  <si>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</si>
  <si>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</si>
  <si>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</si>
  <si>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</si>
  <si>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</si>
  <si>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</si>
  <si>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</si>
  <si>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</si>
  <si>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</si>
  <si>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</si>
  <si>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</si>
  <si>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</si>
  <si>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</si>
  <si>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</si>
  <si>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</si>
  <si>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</si>
  <si>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</si>
  <si>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</si>
  <si>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</si>
  <si>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BIENES DE CAMBIO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</si>
  <si>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</si>
  <si>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</si>
  <si>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</si>
  <si>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</si>
  <si>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</si>
  <si>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</si>
  <si>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</si>
  <si>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</si>
  <si>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</si>
  <si>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</si>
  <si>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</si>
  <si>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</si>
  <si>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</si>
  <si>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</si>
  <si>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</si>
  <si>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</si>
  <si>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Enlace publicación de VCHGO</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</si>
  <si>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Se autoriza la implementacion del Componente de Gestion de Riesgo de Corrupcion de la Direccion Nacional de Aeronautica Civil (Resolucion Nº 862/2024 de fecha: 04/06/2024)</t>
  </si>
  <si>
    <t>A elegir</t>
  </si>
  <si>
    <t>Areas de la DINAC</t>
  </si>
  <si>
    <t>Recomendación UTA</t>
  </si>
  <si>
    <t>https://denuncias.gov.py/portal-publico/seguimiento-denuncia/17350</t>
  </si>
  <si>
    <t>Resolución DINAC N° 667/2023 de fecha 16 de mayo de 2023. (vigente)</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</si>
  <si>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</si>
  <si>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</si>
  <si>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a) Pasajeros dentro de entornos confortables, saludables y seguros; b) Operaciones aéreas eficientes y seguras</t>
  </si>
  <si>
    <t xml:space="preserve"> a) Población nacional mejor informada y protegida; b) Operaciones aéreas seguras.</t>
  </si>
  <si>
    <t>100 Cursos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</si>
  <si>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</si>
  <si>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TB - CAL - 01                                                                                                                              (12 indicadores)</t>
  </si>
  <si>
    <t>Inspeccion, verificacion de funcionamiento y recuperacion de datos semanal de punto de control hidrologico de Arroyo Mburicaco</t>
  </si>
  <si>
    <t>INCLUIR Y VINCULAR LOS RESULTADOS DE LOS CONTROLES DE VIGILANCIA ESTABLECIDOS EN EL PROGRAMA NACIONAL DE CONTROL DE CALIDAD (PNCC), AL REGLAMENTO DE FALTAS Y SANCIONES ( RES  N° 790/2013)</t>
  </si>
  <si>
    <t>CERTIFICADOS ENTREGADOS  TREINTA Y CINCO (35)</t>
  </si>
  <si>
    <t>CONSTANCIA DE CERTIFICACION DE HABILITACION TECNICA (CHT), META ANUAL (300)</t>
  </si>
  <si>
    <t>CERTIFICADOS ENTREGADOS QUINCE (15)</t>
  </si>
  <si>
    <t>MEMOS GPEL N°53/2024</t>
  </si>
  <si>
    <t xml:space="preserve">EXPTE DINAC N° 214382/24. </t>
  </si>
  <si>
    <t>CUMPLIDO, 84 (OCHENTA Y CUATRO)</t>
  </si>
  <si>
    <t xml:space="preserve">EXPTE DINAC N° 217350/24. </t>
  </si>
  <si>
    <t>INSPECCIÓN DE CENTROS DE INSTRUCCIÓN</t>
  </si>
  <si>
    <t>ACTAS FIRMADAS ENTRE LOS CIACs AFECTADOS Y LOS INSPECTORES DESIGNADOS POR LA DINAC</t>
  </si>
  <si>
    <t xml:space="preserve">2(DOS) CERTIFICADOS SOLICITADOS EN EL TRIMESTRE </t>
  </si>
  <si>
    <t>2 (DOS) CERTIFICADOS EMITIDOS</t>
  </si>
  <si>
    <t>INFORME DE GESTION DEL 2do, TRIMESTRE</t>
  </si>
  <si>
    <t>CERTIFICADO DE PERMISO DE PERMANENCIA DE AERONAVES</t>
  </si>
  <si>
    <t>27 (VEINTISIETE) PERMISOS EMITIDOS</t>
  </si>
  <si>
    <t>ASEGURADORA DEL ESTE S.A.</t>
  </si>
  <si>
    <t>LIMPIEZAS MODERNAS PARAGUAYAS S.R.L.</t>
  </si>
  <si>
    <t>DINAC ha realizado el pago del anticipo (20%) según lo estipulado en el PBC, los equipos se encuentran en etapa de producción en fabrica.</t>
  </si>
  <si>
    <t xml:space="preserve">* Memo GTE N° 45/2024 </t>
  </si>
  <si>
    <t>ADQUISICION DE DOWNCONVERTER SWITCHING PARA SEGMENTO SATELITAL Y OTROS. LPN SBE N°: 36/2023; ID 435539</t>
  </si>
  <si>
    <t>ADMINISTRACION DEL AEROPUERTO INTERNACIONAL "SILVIO PETTIROSSI"   -   AISP</t>
  </si>
  <si>
    <t>Mejora de la Infraestructura Aeroportuaria</t>
  </si>
  <si>
    <t>Mantener en optimas condiciones la Infraestructura Aeroportuaria</t>
  </si>
  <si>
    <t>Usuarios de la Terminal Aerea y la Comunidad Aeronáutica en General</t>
  </si>
  <si>
    <t>Mejora de Infraestructura</t>
  </si>
  <si>
    <t>Buzón  de Sugerencias y Reclamos del Aeropuerto Internacionall Guarani</t>
  </si>
  <si>
    <t>Linea Telefónica                  061-597-3000</t>
  </si>
  <si>
    <t>Poblacion en General</t>
  </si>
  <si>
    <t xml:space="preserve">Poblacion de los distintos sectores informados. </t>
  </si>
  <si>
    <t xml:space="preserve">GESTION PARA LA EMISIÓN DE ALERTAS TEMPRANAS EN FORMATO CAP ( Protocolo de Alerta Común, C.A.P. (por sus siglas en inglés) </t>
  </si>
  <si>
    <t>ADVERTIR A LA COMUNIDAD NACIONAL E INTERNACIONAL SOBRE LA POSIBLE OCURRENCIA DE EVENTOS METEOROLÓGICOS DE ALTO IMPACTO</t>
  </si>
  <si>
    <t>PROPORCIONAR INFROMACIÓN METEOROLÓGICA ESTANDARIZADA A LA COMUNIDAD NACIONAL E INTERNACIONAL</t>
  </si>
  <si>
    <t>COMUNIDAD NACIONAL E INTERNACIONAL</t>
  </si>
  <si>
    <t xml:space="preserve">PROPORCIONAL INFORMACIÓN OPORTUNA PARA SALVAGUARDAR LA VIDA Y LOS BIENES. </t>
  </si>
  <si>
    <t>https://severeweather.wmo.int/v2/index.html</t>
  </si>
  <si>
    <t>GESTION PARA LA PROVISION DE CARPETAS PARA INFORMACIÓN METEOROLÓGICA AERONÁUTICA</t>
  </si>
  <si>
    <t>BRINDAR INFROMACIÓN METEOROLÓGICA AERONÁUTIA DE ACUERDO A LA REGLAMENTACIÓN NACIONAL DINAC R3</t>
  </si>
  <si>
    <t>INFORMACIÓN METEOROLÓGICA AERONÁUTICA OPORTUNA</t>
  </si>
  <si>
    <t xml:space="preserve">CUMPLIMIENTO DE LA NORMATIVA Y INFORMACIÓN METEOROLÓGICA OPORTUNA A LOS EXPLOTADORES AÉREOS. </t>
  </si>
  <si>
    <t>MENOR CUANTIA NACIONAL N° 04/2024, "ADQUISICIÓN DE IMPRESOS Y FORMULARIOS PARA LA DMH"</t>
  </si>
  <si>
    <t>GENERACIÓN DE DATOS DE SINÓPTICOS DE 20 (VEINTE) ESTACIONES METEOROLÓGICOS CONVENCIONALES</t>
  </si>
  <si>
    <t>Resolucion Nº 862/2024 de fecha: 04/06/2024</t>
  </si>
  <si>
    <t>Por la que se autoriza la implementacion del componente de Gestion de Riesgos de Corrupcion para la contruccion del Mapa de Riesgo de Corrupcion  de la Direccion Nacional de Aeronautica Civil</t>
  </si>
  <si>
    <t>Julio</t>
  </si>
  <si>
    <t>Agosto</t>
  </si>
  <si>
    <t>Abg. Maria Liz Viveros de Bazan</t>
  </si>
  <si>
    <t>Desestimada en Institución</t>
  </si>
  <si>
    <t>https://denuncias.gov.py/portal-publico/seguimiento-denuncia/17387</t>
  </si>
  <si>
    <t>https://denuncias.gov.py/portal-publico/seguimiento-denuncia/17822</t>
  </si>
  <si>
    <t>DIRECCIÓN DE AEROPUERTO</t>
  </si>
  <si>
    <t>5- INDICADORES MISIONALES DE RENDICIÓN DE CUENTAS AL CIUDADANO</t>
  </si>
  <si>
    <t>5.1- Indicadores Misionales Identificados</t>
  </si>
  <si>
    <t>COMPAÑÍAS AÉREAS , ESCUELAS DE INSTRUCCIÓN, ORGANIZACIÓN DE MANTENIMIENTO APROBADAS, TRABAJO AÉREO</t>
  </si>
  <si>
    <t>CONTROL Y VIGILANCIA DE LA EXPEDICIÓN DE LOS CERTIFICADOS MÉDICOS AERONÁUTICOS (CMA) A MÉDICOS EXAMINADORES AERONÁUTICOS –AME.</t>
  </si>
  <si>
    <t>3.4- Servicios o Productos Misionales (Depende de la Naturaleza de la Misión Institucional, puede abarcar un Programa o Proyecto)</t>
  </si>
  <si>
    <t>Certificaciones de Seguridad Operacional</t>
  </si>
  <si>
    <t>Vigilancia de los Servicios de Navegación Aérea, por Procesos Certificados Según Norma ISO 9001:2015, en cumplimiento a los Estandares de la Seguridad Operacional de la OACI.</t>
  </si>
  <si>
    <t>Proveedores internos y externos, usuarios intternos y externos, población aeronautica</t>
  </si>
  <si>
    <t>CAPACITACION EN EL AEROPUERTO INTERNACIONAL GUARANI DE MINGA GUAZU - DEPARTAMENTO DE ALTO PARANA</t>
  </si>
  <si>
    <t>Poner a disposición de los usuarios gráficos de las variaciones dirias del nivel en los principales puertos de los río Paraguay y Paraná.</t>
  </si>
  <si>
    <t>Operativizar los productos de ambos departamentos (Pronósticos hidrológicos y monitoreo hidrológico)</t>
  </si>
  <si>
    <t>Usuarios en general, y en particular los sectores de hidrología.</t>
  </si>
  <si>
    <t>https://www.meteorologia.gov.py/wp-content/uploads/2024/10/altura_diaria.pdf</t>
  </si>
  <si>
    <t>Boletín pronóstico hidrolóigco semanal (En conjunto ANNP-SEN-DMH)</t>
  </si>
  <si>
    <t>Presentar una proyección semanal del nivel del río en los principales puertos del río Paraguay.</t>
  </si>
  <si>
    <t>Usuarios varios: SEN, ANNP, MOPC, MADES, entre otros.</t>
  </si>
  <si>
    <t>https://www.meteorologia.gov.py/wp-content/uploads/2024/09/Boletin_hidrologico_30_set2024-1.pdf</t>
  </si>
  <si>
    <t>Boletín diario bajante del río Paraguay</t>
  </si>
  <si>
    <t>Poner a disposición del publico las variaciones diarias en relación a los mínimos históricos del nivel del río en los principales puertos.</t>
  </si>
  <si>
    <t>Usuarios varios: SEN, ANNP, MOPC, MADES, entre otros relacionados a la hidrología.</t>
  </si>
  <si>
    <t>https://www.meteorologia.gov.py/wp-content/uploads/2024/10/Boletin_monitoreo.pdf</t>
  </si>
  <si>
    <t>Boletín de monitoreo trimestral del cuencas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</si>
  <si>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</si>
  <si>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</si>
  <si>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https://www.meteorologia.gov.py/wp-content/uploads/2024/09/Monitoreo_trimestral-Cuencas-1.pdf</t>
  </si>
  <si>
    <t>Boletín de monitoreo mensual del cuencas</t>
  </si>
  <si>
    <t>Presentar mapas mensuales sobre las condiciones de la precipitación, su anomalía así como el índice estandarizado de precipitación para las principales cuencas del país y la región.</t>
  </si>
  <si>
    <t>https://www.meteorologia.gov.py/wp-content/uploads/2024/09/Monitoreo-Mensual-Cuencas-1.pdf</t>
  </si>
  <si>
    <t xml:space="preserve">Boletín de resúmen hidrológico mensual </t>
  </si>
  <si>
    <t>Presentar un resumen de las estadísticas mensuales del nivel del río Paraguay en los principales puertos de análisis.</t>
  </si>
  <si>
    <t>https://www.meteorologia.gov.py/wp-content/uploads/2024/09/Resumen-mensual.pdf</t>
  </si>
  <si>
    <t>Boletín de Pronóstico hidrológico mensual</t>
  </si>
  <si>
    <t>Presentar las perspectivas del nivel del río Paraguay para un horizonte de pronóstico de 1 mes.</t>
  </si>
  <si>
    <t>Usuarios en general, SEN, ANNP, MOPC, MADESy en particular los sectores de hidrología.</t>
  </si>
  <si>
    <t>https://www.meteorologia.gov.py/wp-content/uploads/2024/10/Pronostico-Hidrologico-Mensual.pdf</t>
  </si>
  <si>
    <t>Boletín de Pronóstico hidrológico trimestral</t>
  </si>
  <si>
    <t>Presentar las perspectivas trimestrales del nivel del río Paraguay.</t>
  </si>
  <si>
    <t>Usuarios en general, SEN, ANNP, MOPC, MADES y en particular los sectores de hidrología.</t>
  </si>
  <si>
    <t>https://www.meteorologia.gov.py/wp-content/uploads/2024/09/Pronostico-Hidrologico-Trimestral-1.pdf</t>
  </si>
  <si>
    <t>Boletín de pronósticos de caudales en el río Paraguay</t>
  </si>
  <si>
    <t>Presentar la tendencia de la precipitación y el caudal diario en puertos de interés del río Paraguay para los próximos 4 meses.</t>
  </si>
  <si>
    <t>https://www.meteorologia.gov.py/pronostico-de-caudales/</t>
  </si>
  <si>
    <t>Boletín de pronósticos de caudales en el río Paraná</t>
  </si>
  <si>
    <t>Presentar la tendencia de la precipitación y el caudal diario en puertos de interés del río Paraná para los próximos 4 meses.</t>
  </si>
  <si>
    <t>Informes varios: récords del nivel del río Paraguay, entre otros.</t>
  </si>
  <si>
    <t>Informes e infografías varias relacionados a los récords registrados en distintos puertos del río Paraguay.</t>
  </si>
  <si>
    <t>https://www.meteorologia.gov.py/2024/09/nuevo-record-consecutivo-del-nivel-del-rio-en-el-puerto-de-asuncion-30-de-setiembre-de-2024/</t>
  </si>
  <si>
    <t>Presentación realizada por parte de funcionarios de esta gerencia sobre las condiciones actuales del río Paraguay y sus proyecciones.</t>
  </si>
  <si>
    <t>https://www.facebook.com/dmhparaguay/posts/convocatoria-p%C3%BAblica-al-conversatorio-nacional-bajante-hist%C3%B3rica-del-r%C3%ADo-paragua/929531105872000/</t>
  </si>
  <si>
    <t>Actualizacion del nivel del río tanto en puertos del río Paraguay como Paraná</t>
  </si>
  <si>
    <t>Carga y actualización de datos de nivel del río de distintos puertos del río Paraguay y Paraná.</t>
  </si>
  <si>
    <t>https://www.meteorologia.gov.py/nivel-rio/indexconvencional.php</t>
  </si>
  <si>
    <t>Entrega de pedidos</t>
  </si>
  <si>
    <t>Procesamiento de pedidos provenientes del departamento de Servicios al público de la DMH (entrega de datos de caudal y nivel según requerimiento de los interesados).</t>
  </si>
  <si>
    <t>https://www.contrataciones.gov.py/licitaciones/adjudicacion/1ef77529-e950-6d7c-90d1-8d6ac10a1327/resumen-adjudicacion.html</t>
  </si>
  <si>
    <t>https://www.contrataciones.gov.py/licitaciones/convocatoria/1ef74343-64d2-6cfc-8632-cbd88bb7d585.html</t>
  </si>
  <si>
    <t>https://www.contrataciones.gov.py/licitaciones/convocatoria/1ef80b5a-19c5-6720-838a-9f3d71f46deb.html</t>
  </si>
  <si>
    <t>https://www.contrataciones.gov.py/licitaciones/convocatoria/1ef6a326-1021-61ee-b515-8fb83bbcdcba.html</t>
  </si>
  <si>
    <t>https://www.contrataciones.gov.py/licitaciones/convocatoria/1ef745d1-2994-6cfe-89e0-fb2626a92362.html</t>
  </si>
  <si>
    <t>https://www.contrataciones.gov.py/licitaciones/planificacion/1eeee3ea-979f-61c8-b858-0700e9514d1d.html</t>
  </si>
  <si>
    <t>https://www.contrataciones.gov.py/licitaciones/planificacion/1eeeed9a-6ba6-68f0-b45f-9dc8241a3c62.html</t>
  </si>
  <si>
    <t>https://www.contrataciones.gov.py/licitaciones/planificacion/1eeefbb8-27fe-6518-b657-6dc7cd41b2b5.html</t>
  </si>
  <si>
    <t>SENSICRED S.A.</t>
  </si>
  <si>
    <t>EJECUCIÓN</t>
  </si>
  <si>
    <t>https://www.contrataciones.gov.py/licitaciones/adjudicacion/1ef393fb-7e83-6a7a-b144-a134a9b159d5/resumen-adjudicacion.html</t>
  </si>
  <si>
    <t>TES INGENIERIA</t>
  </si>
  <si>
    <t>FINIQUITADO</t>
  </si>
  <si>
    <t>https://www.contrataciones.gov.py/licitaciones/adjudicacion/1ef3e0ad-db15-6bfe-a2f6-cf28cf194ab2/resumen-adjudicacion.html</t>
  </si>
  <si>
    <t>RAPTOR DE RAUL GERMAN PALACIOS PRINCIGALLI</t>
  </si>
  <si>
    <t>https://www.contrataciones.gov.py/sin-difusion-convocatoria/excepcion_adj/5bd6a4b7-33fa-48fe-9086-efc68eab2432.html</t>
  </si>
  <si>
    <t>MARESAGA S.R.L.</t>
  </si>
  <si>
    <t>https://www.contrataciones.gov.py/licitaciones/adjudicacion/1ef483bb-a41e-6496-a776-a310d6d1a01f/resumen-adjudicacion.html</t>
  </si>
  <si>
    <t>FUMIPRO DE DIEGO RAFAEL BECONI</t>
  </si>
  <si>
    <t>https://www.contrataciones.gov.py/licitaciones/adjudicacion/1ef44368-a82e-65ec-be62-8db1bb776712/resumen-adjudicacion.html</t>
  </si>
  <si>
    <t>https://www.contrataciones.gov.py/licitaciones/adjudicacion/1ef4b6d6-22b5-6d7a-b23f-097564048872/resumen-adjudicacion.html</t>
  </si>
  <si>
    <t>https://www.contrataciones.gov.py/licitaciones/adjudicacion/1ef4f527-d6a8-60f0-9f27-5bc5be326514/resumen-adjudicacion.html</t>
  </si>
  <si>
    <t>https://www.contrataciones.gov.py/licitaciones/adjudicacion/1ef54c37-a149-6708-b73f-53c5b70ff8fd/resumen-adjudicacion.html</t>
  </si>
  <si>
    <t>AUTOMOTIVE S.A.</t>
  </si>
  <si>
    <t>https://www.contrataciones.gov.py/licitaciones/adjudicacion/1ef55949-397a-6374-8287-71228ceb75ad/resumen-adjudicacion.html</t>
  </si>
  <si>
    <t>TIME S.R.L.</t>
  </si>
  <si>
    <t>https://www.contrataciones.gov.py/licitaciones/adjudicacion/1ef55acd-e0d4-6ba8-9bdb-41cf581dd816/resumen-adjudicacion.html</t>
  </si>
  <si>
    <t>CAFÉ CORNER S.R.L.</t>
  </si>
  <si>
    <t>https://www.contrataciones.gov.py/licitaciones/adjudicacion/1ef564dd-c658-6a44-ab38-a75d26d9c0f4/resumen-adjudicacion.html</t>
  </si>
  <si>
    <t>TELEFONICA CELULAR DEL PARAGUAY (TELECEL S.A.E.)</t>
  </si>
  <si>
    <t>https://www.contrataciones.gov.py/licitaciones/adjudicacion/1ef558f6-ff31-6818-bfd5-4b78d230e999/resumen-adjudicacion.html</t>
  </si>
  <si>
    <t>OMNI  S.A.</t>
  </si>
  <si>
    <t>https://www.contrataciones.gov.py/licitaciones/adjudicacion/1ef565f5-f098-6df4-9460-8f20b3a9fa72/resumen-adjudicacion.html</t>
  </si>
  <si>
    <t>ENVING S.A.</t>
  </si>
  <si>
    <t>https://www.contrataciones.gov.py/licitaciones/adjudicacion/1ef4db7c-b7c9-6d7e-a4e9-0ba01f9be261/resumen-adjudicacion.html</t>
  </si>
  <si>
    <t>CESAR ARGUELLO</t>
  </si>
  <si>
    <t>https://www.contrataciones.gov.py/licitaciones/adjudicacion/1ef5a4f1-88bd-6c44-b928-dddbe0cc90c6/resumen-adjudicacion.html</t>
  </si>
  <si>
    <t>INGENIERIA SISTEMA Y CONSULTORIA S.A</t>
  </si>
  <si>
    <t>https://www.contrataciones.gov.py/licitaciones/adjudicacion/1ef5e3ef-2c69-62a8-9c42-21461590d8db/resumen-adjudicacion.html</t>
  </si>
  <si>
    <t>BRITAM S.A.</t>
  </si>
  <si>
    <t>https://www.contrataciones.gov.py/licitaciones/adjudicacion/1ef534d7-30d9-6116-9a37-33bbfa8232d2/resumen-adjudicacion.html</t>
  </si>
  <si>
    <t>ITINERA S.A.</t>
  </si>
  <si>
    <t>https://www.contrataciones.gov.py/licitaciones/adjudicacion/1ef5e4ca-db3d-61a4-b550-0da7d60c23cc/resumen-adjudicacion.html</t>
  </si>
  <si>
    <t>AVANTGARDE CONSULTING GROUP</t>
  </si>
  <si>
    <t>https://www.contrataciones.gov.py/licitaciones/adjudicacion/1ef69297-105c-6694-b046-8df83af87915/resumen-adjudicacion.html</t>
  </si>
  <si>
    <t>LA DISCIPLINA S.A.</t>
  </si>
  <si>
    <t>https://www.contrataciones.gov.py/licitaciones/adjudicacion/1ef48eb1-a25a-6762-942b-2393892bc675/resumen-adjudicacion.html</t>
  </si>
  <si>
    <t>https://www.contrataciones.gov.py/licitaciones/adjudicacion/1ef6b8de-06bc-65a4-9d2b-9f89d791fc2a/resumen-adjudicacion.html</t>
  </si>
  <si>
    <t>SETCOM DE JOSÉ ANTONIO DUARTE SANTA CRUZ</t>
  </si>
  <si>
    <t>https://www.contrataciones.gov.py/licitaciones/adjudicacion/1ef6bb52-ef11-62de-8a2f-9147d656bba5/resumen-adjudicacion.html</t>
  </si>
  <si>
    <t>INFOMINGA DE ROQUE MILCIADES GAMARRA FOLGIARINI</t>
  </si>
  <si>
    <t>https://www.contrataciones.gov.py/licitaciones/adjudicacion/1ef6ed2e-8d65-6b4e-a7cc-ab563f8b80ae/resumen-adjudicacion.html</t>
  </si>
  <si>
    <t>MOVITEC S.R.L.</t>
  </si>
  <si>
    <t>https://www.contrataciones.gov.py/licitaciones/adjudicacion/1ef6ed0d-2625-66e4-a05b-152270b1975b/resumen-adjudicacion.html</t>
  </si>
  <si>
    <t>EXEC CONSULTORES</t>
  </si>
  <si>
    <t>https://www.contrataciones.gov.py/licitaciones/adjudicacion/1ef74271-1fad-6258-bb83-1fb620bc4cf6/resumen-adjudicacion.html</t>
  </si>
  <si>
    <t>HOMERO S.A.</t>
  </si>
  <si>
    <t>https://www.contrataciones.gov.py/licitaciones/adjudicacion/1ef6ba29-6729-636e-bc85-9ddbca9cd080/resumen-adjudicacion.html</t>
  </si>
  <si>
    <t>TECH ENTERPRISE S.A.</t>
  </si>
  <si>
    <t>https://www.contrataciones.gov.py/licitaciones/adjudicacion/1ef74502-e41e-68ce-adb3-0106511c484f/resumen-adjudicacion.html</t>
  </si>
  <si>
    <t>MENOR CUANTIA NACIONAL N° 06/24 "CONTRATACIÓN DE SERVICIO CEREMONIAL Y OTROS PARA EL INAC"</t>
  </si>
  <si>
    <t>MENOR CUANTIA NACIONAL N° 01/24 "ADECUACIÓN DE OFICINAS ADMINISTRATIVAS DE AERONÁUTICA Y OTROS"</t>
  </si>
  <si>
    <t>CE N° 07/2024 AMPARADO EN LA URGENCIA IMPOSTERGABLE PARA EL SERVICIO DE CONTROL INTEGRAL DE FAUNA PARA EL AISP</t>
  </si>
  <si>
    <t>MENOR CUANTIA NACIONAL N° 13/24 "ADQUISICIÓN DE CCR PARA EL SISTEMA DE TELECOMUNICACIONES AERONÁUTICAS"</t>
  </si>
  <si>
    <t>MENOR CUANTIA NACIONAL N° 07/24 "CONTRATACIÓN DE SERVICIO DE FUMIGACIÓN PARA EL INAC Y HANGAR DINAC-KOICA"</t>
  </si>
  <si>
    <t>MENOR CUANTIA NACIONAL N° 21/24 "CONTRATACIÓN DE SEGURO PARA VEHICULOS DE LA DINAC"</t>
  </si>
  <si>
    <t>LICITACIÓN PUBLICA NACIONAL N° 02/2024 “CONTRATACIÓN DE SEGUROS VARIOS PARA LA DMH”</t>
  </si>
  <si>
    <t>MENOR CUANTIA NACIONAL Nº 14/24 "CONTRATACION DE SERVICIO DE CEREMONIAL Y OTROS PARA LA DINAC".</t>
  </si>
  <si>
    <t>MENOR CUANTIA NACIONAL Nº 05/24 "ADQUISICION DE REPUESTOS PARA MOVILES DE LA DINAC"</t>
  </si>
  <si>
    <t>MENOR CUANTIA NACIONAL Nº 12/24 " ADQUISICION DE TARJETAS PARA CARNETS DE IDENTIFICACION Y ACCESORIOS”</t>
  </si>
  <si>
    <t>MENOR CUANTIA NACIONAL Nº 09/24 "ALQUILER DE MAQUINA EXPENDEDORA DE CAFÉ PARA EL INAC"</t>
  </si>
  <si>
    <t>MENOR CUANTIA NACIONAL Nº 19/24 "CONTRATACION DE SERVICIO DE VIDEO CABLE E INTERNET WIFI PARA LA DINAC"</t>
  </si>
  <si>
    <t>LICITACION PUBLICA NACIONAL N° 04/2024 “ADQUISICION DE SIMULADOR DE EQUIPOS DE RAYOS X PARA EL INAC”</t>
  </si>
  <si>
    <t>CONTRATACIÓN POR EXCEPCIÓN (CE) N° 03/2024 “MANTENIMIENTO DE CLIMATIZACIÓN RHOSS DEL AISP”</t>
  </si>
  <si>
    <t>MENOR CUANTIA NACIONAL Nº 17/24 "PROVISION, INSTALACION Y PUESTA EN MARCHA DE BOMBA DE AGUA SUMERGIBLE PARA EL CCU-MRA".</t>
  </si>
  <si>
    <t>MENOR CUANTIA NACIONAL Nº 11/24 "PROVISION E INSTALACION DE TABLERO DE TRANSFERENCIA AUTOMATICA PARA CCU-MRA".</t>
  </si>
  <si>
    <t>CONTRATACIÓN POR EXCEPCIÓN (CE) N° 05/2024 “MANTENIMIENTO DE CLIMATIZACIÓN CARRIER DEL AISP”.</t>
  </si>
  <si>
    <t xml:space="preserve">MENOR CUANTIA NACIONAL Nº 15/24 "PROVISION E INSTALACION DE PORTONES AUTOMATIZADOS EN EL AIG". </t>
  </si>
  <si>
    <t>MENOR CUANTIA NACIONAL Nº 08/24 "SERVICIO DE CONSULTORIA PARA EL FORTALECIMIENTO INSTITUCIONAL"</t>
  </si>
  <si>
    <t>CONTRATACIÓN POR EXCEPCIÓN (CE) N° 04/2024 “CONTRATACIÓN DE SERVICIO DE RECOLECCIÓN DE  BASURA PARA EL INAC”.</t>
  </si>
  <si>
    <t>MENOR CUANTIA NACIONAL Nº 16/24 "CONTRATACION DE SERVICIO DE LIMPIEZA DE VIDRIOS DE LA TORRE DE CONTROL AIG".</t>
  </si>
  <si>
    <t>MENOR CUANTIA NACIONAL Nº 23/24 "ADQUISICIÓN DE RADIO DIFUSIÓN EN BANDA AERONÁUTICA/COMERCIAL".</t>
  </si>
  <si>
    <t xml:space="preserve">MENOR CUANTIA NACIONAL Nº 20/24 "MANTENIMIENTO DE CINTA CARRUSEL SALON DESEMBARQUE DEL AIG" </t>
  </si>
  <si>
    <t>MENOR CUANTIA NACIONAL Nº 31/2024 "MANTENIMIENTO DE EQUIPO PLATAFORMA TIPO TIJERA ELÉCTRICA DEL AIG".</t>
  </si>
  <si>
    <t>MENOR CUANTIA NACIONAL Nº 18/2024 “SERVICIO DE CONSULTORIA PARA EL MANTENIMIENTO Y LA MEJORA CONTINUA DEL SISTEMA DE GESTIÓN DE CALIDAD ISO 9001:2015 VINCULADOS A LOS PROCESOS DEPENDIENTES DE LA DIRECCIÓN DE AEROPUERTOS” .</t>
  </si>
  <si>
    <t xml:space="preserve">MENOR CUANTIA NACIONAL Nº 37/2024 "ADQUISICION Y MONTAJE DE PUERTAS AUTOMATICAS PARA EL AISP" </t>
  </si>
  <si>
    <t>MENOR CUANTIA NACIONAL Nº 28/2024 "ADQUISICION DE ESTRUCTURAS DE METAL PARA LA RED HIDRO-METEOROLOGICAS”.</t>
  </si>
  <si>
    <t>BIENES DE CONSUMODE OFICINAS E INSUMOS</t>
  </si>
  <si>
    <t>OTROS GASTOS DE INVERSION Y REPARACION MAYORES</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</si>
  <si>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</si>
  <si>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</si>
  <si>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METAS DEL OBJETIVO 16</t>
  </si>
  <si>
    <t>OBJETIVO 16: PROMOVER SOCIEDADES JUSTAS, PACIFICAS E INCLUSIVAS</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</si>
  <si>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</si>
  <si>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</si>
  <si>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</si>
  <si>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</si>
  <si>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</si>
  <si>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</si>
  <si>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</si>
  <si>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</si>
  <si>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</si>
  <si>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</si>
  <si>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</si>
  <si>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</si>
  <si>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En fecha: 19 y 20 de Setiembre del 2024, como segunda fase de implementación del componente en la DINAC, se realizó jornadas de inducción, acompañamiento y llenado en la Plataforma dirigido al Administrador, Gerentes y Jefes de Departamentos  que ocupan cargos en el Aeropuerto Internacional Guarani de Minga Guazu - Departamento de Alto Parana, quienes se registraron en el sistema mediante un usuario y contraseña, utilizando su correo electronico personal asignado a cada servidor público, tomando como indicador los cargos descriptos en la nómina de funcionarios según las áreas aprobadas en el organigrama institucional con una expectativa de participación de un rango promedio de 30 funcionarios. Las  preguntas relacionadas eran sobre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t>
  </si>
  <si>
    <t>Concurso de Meritos</t>
  </si>
  <si>
    <t>Memo Atencion al Usuario  AIG Nº 04/2024</t>
  </si>
  <si>
    <t xml:space="preserve">* Comparativo de Ingreso y Egresos (2023-2024).                            * Tablero de llamados en gestion AIG.                                                                        * Adquisición de POS/ BANCARD, para la Sección de Caja OPS, como medio de pago de los servicios, proporcionando a los clientes más facilidades y opciones. Actualmente se cuenta con tres medios de pago que son en efectivo, transferencias bancarias y POS por tarjeta de crédito y débito.              </t>
  </si>
  <si>
    <t>Memo Gcia Administrativa AIG 16/24</t>
  </si>
  <si>
    <t xml:space="preserve"> Providencia GCA ADM AIG N° 59/2024</t>
  </si>
  <si>
    <t>Memo Protección del medio ambiente AIG N° 13/2024</t>
  </si>
  <si>
    <t>Memo  GOPS024/2024</t>
  </si>
  <si>
    <t>Movimiento de Pasajeros de Enero a Marzo 2024.</t>
  </si>
  <si>
    <t>Memo SDSA N° 12/2024</t>
  </si>
  <si>
    <t xml:space="preserve">Memo GSGCDA 01/2024                                               Presentación de Reunión de la Alta Dirección.                              Informe de Auditoria Externa de la empresa Bureau Veritas.                  </t>
  </si>
  <si>
    <t>Providencia GOPS de fecha 09-10-2024.</t>
  </si>
  <si>
    <t>Gerencia de Operaciones AISP        Adquisicion de muebles para la DINAC 1                                                           Capacitaciones realizadas al personal operativo (SMS, CRM, Mercancias peligrosas, Operacion en Rampa) .                        Reuniones con el Comite de Peligro Aviario y Comite de Seguridad).                                                 Inicio de proceso de certificación del AISP.                                                   Coordinación y preparación para el recibimiento de pasajeros y delaciones de las olimpiadas especiales.                                                   Contratación de servicio de cetreria para el control de peligro aviario durante los meses de agosto y setiembre.</t>
  </si>
  <si>
    <t xml:space="preserve"> Reporte sobre actividades realizadas en el año 2023.                                 Informe y fotos sobre el mantenimiento  e inspección en vuelo realizado a los equipamientos de los  sistemas de ayuda a la navegacion.                       Actualización del Sistema de comunicación ACC/APP-SGAS y TWR-SGAS.                               Informe de Movimiento de Aeronaves.                    Informe del cumplimiento del Plan de Capacitación.     </t>
  </si>
  <si>
    <t>Resumen de vuelos cargueros arribados en el AIG en cada mes del tercer  trimestre de 2024, con sus respectivos pesos totales mensuales de cargas desembarcadas.
Resumen de recaudación en guaraníes de tasas por almacenamiento con el IVA incluido de los meses del trimestre solicitado.
Cuadro comparativo.</t>
  </si>
  <si>
    <t xml:space="preserve">Sanitación continua del Aeropuerto Internacional Guaraní.                                                       Control de insectos y malezas de toda la terminal aérea, pistas de emergencia y sector ALS mediante LCO Nro. 28/2024 </t>
  </si>
  <si>
    <t xml:space="preserve">Capacitación del personal con cursos de formación operativa y administrativa.   Implementación de código QR para el acceso digital al centro de información y sugerencias para el FAL .   La implementación de personal operativo inclusivo para la cobertura de los vuelos frecuentes de las aerolíneas comerciales como así también de vuelos privados.    Actualización constante de la información referente a los vuelos comerciales sea esto cancelación, retraso, y/o otras informaciones importantes y esto es por medios tecnológicos disponibles (creación de grupo de WhatsApp) .   El acompañamiento constante en las gestiones admirativas y operativas para el buen uso de los recursos disponibles para así brindar un servicio de calidad en la atención de los usuarios en general. </t>
  </si>
  <si>
    <t xml:space="preserve">27 (VEINTISIETE) PERMISOS SOLICITADOS EN EL TRIMESTRE </t>
  </si>
  <si>
    <r>
      <t xml:space="preserve">Periodo del informe: </t>
    </r>
    <r>
      <rPr>
        <b/>
        <sz val="14"/>
        <color rgb="FF1809D9"/>
        <rFont val="Garamond"/>
        <family val="1"/>
      </rPr>
      <t>INFORME FINAL:  ENERO A DICIEMBRE.</t>
    </r>
  </si>
  <si>
    <t>Enero</t>
  </si>
  <si>
    <t>Febrero</t>
  </si>
  <si>
    <t>Marzo</t>
  </si>
  <si>
    <t>Abril</t>
  </si>
  <si>
    <t>Mayo</t>
  </si>
  <si>
    <t>Junio</t>
  </si>
  <si>
    <t>Septiembre</t>
  </si>
  <si>
    <t>Octubre</t>
  </si>
  <si>
    <t>Noviembre</t>
  </si>
  <si>
    <t>Diciembre</t>
  </si>
  <si>
    <t>EMITIR PERMISO DE PERMANENCIA</t>
  </si>
  <si>
    <t>Supuesta Infracción a Leyes Especiales</t>
  </si>
  <si>
    <t>Archivo</t>
  </si>
  <si>
    <t>https://denuncias.gov.py/portal-publico/seguimiento-denuncia/16533</t>
  </si>
  <si>
    <t>https://denuncias.gov.py/portal-publico/seguimiento-denuncia/16597</t>
  </si>
  <si>
    <t>https://denuncias.gov.py/portal-publico/seguimiento-denuncia/16695</t>
  </si>
  <si>
    <t>https://denuncias.gov.py/portal-publico/seguimiento-denuncia/16798</t>
  </si>
  <si>
    <t>https://denuncias.gov.py/portal-publico/seguimiento-denuncia/16800</t>
  </si>
  <si>
    <t>https://denuncias.gov.py/portal-publico/seguimiento-denuncia/16819</t>
  </si>
  <si>
    <t>https://denuncias.gov.py/portal-publico/seguimiento-denuncia/16825</t>
  </si>
  <si>
    <t>https://denuncias.gov.py/portal-publico/seguimiento-denuncia/16896</t>
  </si>
  <si>
    <t>https://denuncias.gov.py/portal-publico/seguimiento-denuncia/17097</t>
  </si>
  <si>
    <t>https://denuncias.gov.py/portal-publico/seguimiento-denuncia/17202</t>
  </si>
  <si>
    <t xml:space="preserve">Archivo </t>
  </si>
  <si>
    <t>https://denuncias.gov.py/portal-publico/seguimiento-denuncia/17229</t>
  </si>
  <si>
    <t>https://denuncias.gov.py/portal-publico/seguimiento-denuncia/17255</t>
  </si>
  <si>
    <t>https://denuncias.gov.py/portal-publico/seguimiento-denuncia/17298</t>
  </si>
  <si>
    <t>APROBACION DE LOS DISTINTOS TRABAJOS AEREO (LANZAMIENTO DE PARACAIDISTAS, VUELO DE DRON, FESTIVAL AEREO, JUEGO DE LUCES Y HUMO)</t>
  </si>
  <si>
    <t>APROBADO CIENTO SETENTA Y CUATRO (174) EN EL AÑO 2024</t>
  </si>
  <si>
    <t>INFORME DE GESTION, MEMORIA ANUAL</t>
  </si>
  <si>
    <t>Actualizados:
• DINAC R 2
• DINAC R3
• DINAC R4
• DINAC R5
• DINAC R10 Vol. I, II, III, IV, V, VI
• DINACR12
• DINAC R 15
• MANUAL AIM 10066
• Manual de Cálculo de Capacidad de Pista y Sector ATC</t>
  </si>
  <si>
    <t xml:space="preserve">INFORME DE GESTION, MEMORIA ANUAL - PUBLICADOS EN PAG WEB </t>
  </si>
  <si>
    <t>LOGRADO 90% DE LA COMUNIDAD AERONAUTICA DICIEMBRE 2024</t>
  </si>
  <si>
    <t xml:space="preserve">COBRO DE TASAS VIGENTES </t>
  </si>
  <si>
    <t>HABILITACION DEL AERÓDROMO DE PILAR CARLOS MIGUEL JIMENEZ COMO INTERNACIONAL A REQUERIMIENTO</t>
  </si>
  <si>
    <t>INCREMENTAR AERODROMOS INTERNACIONALES</t>
  </si>
  <si>
    <t>DINAMIZAR LOS FACTORES DE DESARROLLO SOCIO ECONOMICOS DEL DPTO. DE ÑEEMBUCU</t>
  </si>
  <si>
    <t>APROBACION POR RESOLUCION</t>
  </si>
  <si>
    <t>RESOLUCION DINAC N° 4092023</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</si>
  <si>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</si>
  <si>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</si>
  <si>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</si>
  <si>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AUDITORIA INTERNA Y EXTERNA SATISFACTORIA</t>
  </si>
  <si>
    <t>CERTIFICADO
VIGENCIA: DE 13/FEB/22 A 13/FEB/25</t>
  </si>
  <si>
    <t>PLAN ANUAL DE VIGILANCIA E INSPECCION  ANS.</t>
  </si>
  <si>
    <t>SEGURIDAD OPERACIONAL.</t>
  </si>
  <si>
    <t>CUMPLIMIENTO DEL PLAN DE VIGILANCI E INSPECTORIA ANUAL  100%</t>
  </si>
  <si>
    <t>PROVEEDOR DE SERVICIO DE NAVEGACION AÉREA/ COMUNIDAD AERONAUTICA.</t>
  </si>
  <si>
    <t xml:space="preserve">  8 INSPECCIONES/ VIGILANCIA REALIZADAS EN EL AÑO 2024.</t>
  </si>
  <si>
    <t>RESOLUCION N° 549/2024.</t>
  </si>
  <si>
    <t>PROMOVER UN MARCO REGULATORIO QUE FACILETE LA APERTURA DEL MERCADO AERONAUTICA Y APOYE EL CRECIMIENTO DEL TRANSPORTE AÉREO COMERCIAL, Y MEJORAR LA CONECTIVIDAD AÉREA.</t>
  </si>
  <si>
    <t>MANTENER, ASEGURAR Y AMPLIAR LOS SERVICIOS AEROCOMERCIALES SEAN ACCESIBLES, EFICIENTES, COMPETITIVOS Y ECONOMICAMENTE VIABLES</t>
  </si>
  <si>
    <t xml:space="preserve">1) IMPLEMENTAR POLÍTICAS INSTITUCIONALES DE IMPACTO NACIONAL E INTERNACIONAL ORIENTADAS AL DESARROLLO DE LA AVIACIÓN </t>
  </si>
  <si>
    <t>COMPAÑÍAS AÉREAS, PASAJEROS, AUTORIDAD AERONAÚTICA</t>
  </si>
  <si>
    <t>AVANCES DE NEGOCIACIONES BILATERALES CON ARGENTINA, ARABIA SAUDITA, ITALIA, REPÚBLICA DOMINICANA, PORTUGAL.                                                                                                                                                                                          OPERACIONES BAJO CODIGO COMPARTIDO, FUERON AUTORIZADAS LAS OPERACIONES CODE SHARE ENTRE: LATAM PARAGUAY- AEROVIAS DE MEXICO. GOL LINHAS AEREAS- AVIANCA.</t>
  </si>
  <si>
    <t>MEMORANDUM Y NOTAS P/DINAC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</si>
  <si>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CARGAS.                                                                                                                                                                                         3) INCORPORACION AL MERCADO DE NUEVAS COMPAÑIAS AEREAS. </t>
  </si>
  <si>
    <t xml:space="preserve">COMPAÑÍAS AÉREAS, PASAJEROS, CARGA, EMPRESAS DE LOGÍSTICA, AUTORIDADES AERONAÚTICAS DE LA REGIÓN. INCORPORACION DE NUEVA COMPAÑÍA AÉREA BOA (WJ), AZUL LINHAS AEREAS S.A </t>
  </si>
  <si>
    <t>APLICACIÓN DE LOS DERECHOS DE TRÁFICO A COMPAÑÍAS AÉREAS NACIONALES E INTERNACIONALES PARA LA EXPLOTACIÓN DE LOS SERVICIOS AÉREOS.</t>
  </si>
  <si>
    <t xml:space="preserve">DICTAMEN ,NOTAS P/DINAC Y PROYECTOS DE RESOLUCIONES. </t>
  </si>
  <si>
    <t>4)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</si>
  <si>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ANÁLISIS Y EVALUACIÓN DE LOS DOCUMENTOS ECONOMICO-FINANCIEROS REMITIDOS POR LA COMPAÑÍA EN EL MARCO DE LA AUDITORÍA CONTINUA A LAS EMPRESAS QUE CUENTAN CON UNA CETRIFICACIÓN DINAC.</t>
  </si>
  <si>
    <t>DICTAMENES Y MEMORANDUM ECONOMICO-FINANCIERO</t>
  </si>
  <si>
    <t>5) AUDITAR A LOS EXPLOTADORES TITULARES DE  CERTIFICADO VIGENTE RELATIVO A AUTORIDADES DE LA AVIACIÓN CIVIL NACIONAL E INTERNACIONAL,  A FIN DE VERIFICAR LA CAPACIDAD ECONÓMICA FINANCIERA DEL MISMO.</t>
  </si>
  <si>
    <t>INFORME DE AUDITORIA , DICTAMENES Y MEMORANDUM ECONOMICO-FINANCIERO</t>
  </si>
  <si>
    <t xml:space="preserve">OPERACIONES NO REGULARES </t>
  </si>
  <si>
    <t>100%                                                                                                                                                                                                                                                                                                                                                                                                                                              AL CIERRE DE NOVIEMBRE DE 2024 A TENIDO UN INCREMENTO CONSIDERABLE POR LA FINALES DEPORTIVAS COPA SUB AMERICANA.</t>
  </si>
  <si>
    <t>REGISTRANDOSE 219 (DOSCIENTOS DIEZ Y NUEVE) AUTORIZACIONES.</t>
  </si>
  <si>
    <t>COMUNIDAD AERONAUTICA PROVEEDOR DE SERVICIOS, SOCIEDAD PARAGUAYA.</t>
  </si>
  <si>
    <t>GERENCIA DE ESTUDIOS ECONOMICOS - GEE</t>
  </si>
  <si>
    <t xml:space="preserve">NOTAS DAC/STA DE COMUNICACIÓN A LAS DISTINTAS EMPRESAS TITULARES DE CESA, COA, CIAC/CEAC Y OMA </t>
  </si>
  <si>
    <t>COMUNICACIÓN</t>
  </si>
  <si>
    <t>SOCIALIZAR</t>
  </si>
  <si>
    <t>CUMPLIDO</t>
  </si>
  <si>
    <t>NIL</t>
  </si>
  <si>
    <t xml:space="preserve">REGLAMENTO DINAC 601, SOBRE LA EVALUACION DE LA CAPACIDAD JURIDICA Y ECONOMICA-FINANCIERA DE LOS SOLICITANTES DE CERTIFICADOS CESA, COA, CIAC-CEAC Y OMA </t>
  </si>
  <si>
    <t>ACTUALIZACION DE REGLAMENTOS</t>
  </si>
  <si>
    <t>REGLAMENTO VIGENTE</t>
  </si>
  <si>
    <t>COMUNIDAD AERONAUTICA NACIONAL E INTERNACIONAL</t>
  </si>
  <si>
    <t>CONFORMACION DE EQUIPO DE TRABAJO SEGÚN RESOLUCIONES N°  1303/2021 Y N° 117/2022</t>
  </si>
  <si>
    <t xml:space="preserve">NOTIFICACION DE TARIFAS POR PARTE DE LAS DISTINTAS COMPAÑIAS AEREAS QUE OPERAN EN EL TERRITORIO NACIONAL </t>
  </si>
  <si>
    <t>COMUNIDAD AERONAUTICA Y USUARIOS EN GENERAL</t>
  </si>
  <si>
    <t>REGISTRO EN EL FORMULARIO DE IDENTIFICACION DE REGISTROS TARIFARIOS N° 01/2023 AL N° 03/2023</t>
  </si>
  <si>
    <t>GERENCIA DE REGULACION DE LOS SERVICIOS AEROCOMERCIALES - GRSA</t>
  </si>
  <si>
    <t>AUTORIZACION  DE VUELOS REGULARES</t>
  </si>
  <si>
    <t>AUTORIZACION</t>
  </si>
  <si>
    <t>AUTORIZACION  DE VUELOS REGULARES A NUEVE( 9 ) COMPAÑIAS AEREAS</t>
  </si>
  <si>
    <t>AUTORIZACION DE VUELOS NO REGULARES</t>
  </si>
  <si>
    <t>AUTORIZACION  DE VUELOS NO REGULARES A CINCO (5) COMPAÑIAS AEREAS</t>
  </si>
  <si>
    <t>AUTORIZACION DE VUELOS DE CARGA</t>
  </si>
  <si>
    <t>AUTORIZACION DE VUELOS DE CARGA A CINCO (5) COMPAÑIAS AEREAS</t>
  </si>
  <si>
    <t>AUTORIZACIONES DEFINITIVAS</t>
  </si>
  <si>
    <t>AUTORIZACIONES DEFINITIVAS A DOS (2) COMPAÑIAS AEREAS</t>
  </si>
  <si>
    <t>REMISIÓN MENSUAL DE CANTIFICACIÓN DE PRODUCTOS DE LA GERENCIA DE LICENCIAS AL PERSONAL AERONÁUTICO</t>
  </si>
  <si>
    <t>MEMOS GPEL N° 68, 75 Y 86/2023</t>
  </si>
  <si>
    <t xml:space="preserve">SE REMITIERON 10 (DIEZ) </t>
  </si>
  <si>
    <t>SE OTORGARON 216 (DOSCIENTOS DIECISEIS)</t>
  </si>
  <si>
    <t xml:space="preserve">PLANILLA ELECTRÓNICA DE REGISTROS. </t>
  </si>
  <si>
    <t>CUMPLIDO, 234 (DOSCIENTOS TREINTA Y CUATRO)</t>
  </si>
  <si>
    <t>INFORME EXTRAÍDO DEL SISTEMA INFORMÁTICO RAPY.</t>
  </si>
  <si>
    <t>CUMPLIDO, 101 (CIENTO UNO)</t>
  </si>
  <si>
    <t>DICTAMENES N°242,275 Y 322/2023</t>
  </si>
  <si>
    <t>CUMPLIDO, 3 ( TRES)</t>
  </si>
  <si>
    <t xml:space="preserve">21 (VEINTIUNO) CERTIFICADOS SOLICITADOS EN EL TRIMESTRE </t>
  </si>
  <si>
    <t>18 (DIECIOCHO) CERTIFICADOS EMITIDOS</t>
  </si>
  <si>
    <t>INFORME DE GESTION DEL 2do TRIMESTRE</t>
  </si>
  <si>
    <t>GERENCIA DE OPERACIONES -GOPS</t>
  </si>
  <si>
    <t>EMISIÓN DE AOCR</t>
  </si>
  <si>
    <t>EMITIR CERTIFICADOS DE RECONOCIMIENTO DE EXPLOTADOR AÉREO CERTIFICADO EXTRANJERO</t>
  </si>
  <si>
    <t>A REQUERIMIENTO</t>
  </si>
  <si>
    <t>EXPLOTADORES AÉREOS EXTRANJEROS</t>
  </si>
  <si>
    <t>100% (3 CERTIFICADOS)</t>
  </si>
  <si>
    <t>EMITIDOS CERTIFICADOS SOLICITADOS</t>
  </si>
  <si>
    <t>COPIA DE AOCR</t>
  </si>
  <si>
    <t>INSPECCIONES DE RAMPA</t>
  </si>
  <si>
    <t>REALIZAR INSPECCIONES EN RAMPA</t>
  </si>
  <si>
    <t>REALIZADAS LAS INSPECCIONES PROGRAMADAS (32)</t>
  </si>
  <si>
    <t>INFORME DE INSPECCIÓN</t>
  </si>
  <si>
    <t>REVISIÓN DE MANUALES</t>
  </si>
  <si>
    <t>REVISAR MODIFICACIONES A MANUALES DE LOS EXPLOTADORES</t>
  </si>
  <si>
    <t>EXPLOTADORES AÉREOS NACIONALES</t>
  </si>
  <si>
    <t>MANUALES REVISADOS Y AUTORIZADOS (10)</t>
  </si>
  <si>
    <t>INFORME DE REVISIÓN</t>
  </si>
  <si>
    <t>CERTIFICACIÓN DE COA</t>
  </si>
  <si>
    <t>OTORGAR NUEVOS CERTIFICADOS COA A SOLICITANTES</t>
  </si>
  <si>
    <t>AVIACIÓN AGRÍCOLA</t>
  </si>
  <si>
    <t>100% (2 CERTIFICACIONES)</t>
  </si>
  <si>
    <t>EMITIDOS CERTIFICADOS COA</t>
  </si>
  <si>
    <t>COA EMITIDOS</t>
  </si>
  <si>
    <t>RENOVACIÓN DE COA</t>
  </si>
  <si>
    <t>RENOVAR CERTIFICADOS DE OPERADOR AÉREO</t>
  </si>
  <si>
    <t>OPERADORES AÉREOS NACIONALES</t>
  </si>
  <si>
    <t>INCLUSIÓN DE AERONAVES</t>
  </si>
  <si>
    <t>INCLUIR AERONAVES A FLOTA DE OPERADORES AÉREOS</t>
  </si>
  <si>
    <t>OPERADORES AÉREOS NACIONALES                                                                                                                                                                                                                                                                                                                                                                                   SOLICITUD DE VUELOS NO REGULARES (15)</t>
  </si>
  <si>
    <t>EMITIDAS OPSPECS</t>
  </si>
  <si>
    <t>OPSPECS EMITIDAS</t>
  </si>
  <si>
    <t>INSPECCIONES A ESTACIÓN</t>
  </si>
  <si>
    <t>INSPECCIONAR LAS ESTACIONES EXTRANJERAS</t>
  </si>
  <si>
    <t>100% (32 INSPECCIONES)</t>
  </si>
  <si>
    <t>REALIZADA LAS INSPECCIONES</t>
  </si>
  <si>
    <t>INFORME FINAL DE INSPECCIÓN</t>
  </si>
  <si>
    <t>LIMITACIONES DE OPERACIÓN</t>
  </si>
  <si>
    <t>EMITIR LIMITACIONES DE OPERACIÓN SOLICITADAS</t>
  </si>
  <si>
    <t>AVIACIÓN GENERAL</t>
  </si>
  <si>
    <t>EMITIDAS LIMITACIONES DE OPERACIÓN (22)</t>
  </si>
  <si>
    <t>EJEMPLO DE LIMITACIÓN EMITIDA</t>
  </si>
  <si>
    <t>ACTIVIDADES REALIZADAS EN AMBITO DE OPERACIONES DE AERONAVES.</t>
  </si>
  <si>
    <t>INFORMES TECNICOS VARIOS</t>
  </si>
  <si>
    <t>*INFORMES PARA ASESORIA JURIDICA (5) *INFORMES PARA MINISTERIO PUBLICO (3) * INFORMES VARIOS (8) * INFORME PARA APROBACIONES DE VUELOS CHARTER (15) * REUNION INICIAL PARA CERTIFICACION (4)</t>
  </si>
  <si>
    <t>INFORMES ESCRITOS.</t>
  </si>
  <si>
    <t>LOA RNAV/RNP</t>
  </si>
  <si>
    <t>EMITIR LOA DE RNAV/RNP</t>
  </si>
  <si>
    <t>EMITIDAS LOA CORRESPONDIENTES (41)</t>
  </si>
  <si>
    <t>LOA EMITIDA</t>
  </si>
  <si>
    <t>CUMPLIDO, 2 (DOS)</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</si>
  <si>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</si>
  <si>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</si>
  <si>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</si>
  <si>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APROBACION DE PROGRAMAS DE SEGURIDAD</t>
  </si>
  <si>
    <t>RESOLUCION DINAC N° 175/23; 171/23; 162/23; 163/23; 164/23; 172/23; 772/23; 487/23; CAP AVESEC 34/23; CAP; AVESEC 49/23</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</si>
  <si>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</si>
  <si>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</si>
  <si>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t>
  </si>
  <si>
    <t>TRABAJO COORDINADO CON LOS OFICIALES DE LA OACI</t>
  </si>
  <si>
    <t>EVALUAR AVANCES DE PARAGUAY DESDE LA ULTIMA AUDITORIA, BASANDODSE EN SU PLAN ACCION CORRECTIVAS (CAP), AVANCES ANEXO 17 Y ANEXO 19 EN MATERIA DE LA SEGURIDAD DE LA AVIACION</t>
  </si>
  <si>
    <t xml:space="preserve">DISMINUIR 42 CONSTATACIONES DEL INFORME DE AUDITORIA </t>
  </si>
  <si>
    <t>COORDINACION REALIZADA CON LOS OFICIALES DE LA OACI DURANTE LA VISITA</t>
  </si>
  <si>
    <t>INFORME DE AUDITORIA Y ACTAS DE INSPECCIONES</t>
  </si>
  <si>
    <t>GERENCIA ADMINISTRATIVA - GA</t>
  </si>
  <si>
    <t>CERTIFICACIONES DE SEGURIDAD OPERACIONAL</t>
  </si>
  <si>
    <t>VIGILANCIA DE LOS SERVICIOS DE NAVEGACIÓN AÉREA, POR PROCESOS CERTIFICADOS SEGÚN NORMA ISO 9001:2015, EN CUMPLIMIENTO A LOS ESTANDARES DE LA SEGURIDAD OPERACIONAL DE LA OACI.</t>
  </si>
  <si>
    <t>PROVEEDORES INTERNOS Y EXTERNOS, USUARIOS INTTERNOS Y EXTERNOS, POBLACIÓN AERONAUTICA</t>
  </si>
  <si>
    <t>LISTADO DE AERÓDROMOS HABILITADOS</t>
  </si>
  <si>
    <r>
      <t xml:space="preserve">Observaciones: </t>
    </r>
    <r>
      <rPr>
        <sz val="11"/>
        <color theme="1"/>
        <rFont val="Arial"/>
        <family val="2"/>
      </rPr>
      <t>Sin perjuicio de la presentación a través de otras modalidades. No aplica considerando que los portales y sistemas digitales de la Secretaria Nacional Anticorrupción - SENAC pasaron a integrar a la GCR.</t>
    </r>
  </si>
  <si>
    <t>Intermedio</t>
  </si>
  <si>
    <t>https://www.sfp.gov.py/vchgo/index.php/noticias-2-4/monitoreo-de-la-ley-518914</t>
  </si>
  <si>
    <t>Memórandum A.F. N° 08/24</t>
  </si>
  <si>
    <t>Memórandum A.F. N° 09/24</t>
  </si>
  <si>
    <t>Memórandum A.F. N° 17/24</t>
  </si>
  <si>
    <t>Memórandum A.F. N° 18/24</t>
  </si>
  <si>
    <t>Memórandum A.F. N° 02/24</t>
  </si>
  <si>
    <t>Memórandum A.F. N° 31/24</t>
  </si>
  <si>
    <t>Memórandum A.F. N° 32/24</t>
  </si>
  <si>
    <t>Memórandum A.F. N° 39/24</t>
  </si>
  <si>
    <t>Memórandum A.F. N° 40/24</t>
  </si>
  <si>
    <t>Informe de Arqueos de Cajas Perceptoras correspondientes al mes de Marzo 2024</t>
  </si>
  <si>
    <t>Informe de Arqueos de Fondo Fijo correspondientes al mes de Marzo 2024</t>
  </si>
  <si>
    <t>Informe de Arqueos de Fondo Fijo correspondientes al mes de Mayo 2024</t>
  </si>
  <si>
    <t>Informe de Arqueos de Cajas Perceptoras correspondientes al mes de Mayo 2024</t>
  </si>
  <si>
    <t xml:space="preserve">Rubro 200 Servicios No Personales - 300 Bienes de Consumos e Insumos </t>
  </si>
  <si>
    <t>Informe de Arqueos de Cajas Perceptoras correspondientes al mes de Septiembre 2024</t>
  </si>
  <si>
    <t>Informe de Arqueos de Fondo Fijo correspondientes al mes de Septiembre 2024</t>
  </si>
  <si>
    <t>Informe de Arqueos de Fondo Fijo correspondientes al mes de Octubre 2024</t>
  </si>
  <si>
    <t>Informe de Arqueos de Cajas Perceptoras correspondientes al mes de Octubre 2024</t>
  </si>
  <si>
    <t>A.G. N° 01/24</t>
  </si>
  <si>
    <t>A.G. N° 03/24</t>
  </si>
  <si>
    <t>Memórandum A.G. N° 08/24</t>
  </si>
  <si>
    <t>Informe A.G. N° 02/24</t>
  </si>
  <si>
    <t>Memórandum A.G. N° 15/24</t>
  </si>
  <si>
    <t>Memórandum A.G. N° 16/24</t>
  </si>
  <si>
    <t>Memórandum A.G. N° 28/24</t>
  </si>
  <si>
    <t>Memórandum A.G. N° 29/24</t>
  </si>
  <si>
    <t>Memórandum A.G. N° 34/24</t>
  </si>
  <si>
    <t>Memórandum A.G. N° 35/24</t>
  </si>
  <si>
    <t>Memórandum A.G. N° 36/24</t>
  </si>
  <si>
    <t>Memórandum A.G. N° 37/24</t>
  </si>
  <si>
    <t>Control de Inventario de Insumos - Departamento de Almacenes - Ejercicio Fiscal 2023</t>
  </si>
  <si>
    <t>Informe de Arqueos de Cajas Perceptoras y Arqueo de Fondo Fijo correspondientes al mes de Febrero 2024</t>
  </si>
  <si>
    <t>Seguimiento de Contratos AIG</t>
  </si>
  <si>
    <t>Informe de Arqueos de Fondo Fijo correspondientes al mes de Junio 2024</t>
  </si>
  <si>
    <t>Informe de Arqueos de Cajas Perceptoras correspondientes al mes de Junio 2024</t>
  </si>
  <si>
    <t>Informe de Arqueos de Fondo Fijo correspondientes al mes de Noviembre 2024</t>
  </si>
  <si>
    <t>Informe de Arqueos de Cajas Perceptoras correspondientes al mes de Noviembre 2024</t>
  </si>
  <si>
    <t>Cabe resaltar que durante el primer trimestre del ejercicio 2024, en esta Unidad de Control no se han realizado otros tipos de auditorias.</t>
  </si>
  <si>
    <t>Informe A.I. N° 06/2024</t>
  </si>
  <si>
    <t>Aeropuertos y Aeródromos del Interior</t>
  </si>
  <si>
    <t>A.G. 03/2024</t>
  </si>
  <si>
    <t>Gerencia Administrativa - SDAF - Ejecución de Contratos</t>
  </si>
  <si>
    <t>A.G. 04/2024</t>
  </si>
  <si>
    <t>Departamento de Patrimonio</t>
  </si>
  <si>
    <t>PLANES DE MEJORAMIENTO ELABORADOS EN EL TRIMESTRE</t>
  </si>
  <si>
    <t>A.G. 01/2024</t>
  </si>
  <si>
    <t>Auditoría Ejecución Presupuestaria de los Rubros 500 - 800 - 900</t>
  </si>
  <si>
    <t>Auditoría Ejecución Presupuestaria Activos - Pasivos</t>
  </si>
  <si>
    <t>Informe de Referencia</t>
  </si>
  <si>
    <t>A.F. 05/2024</t>
  </si>
  <si>
    <t>A.F. 07/2024</t>
  </si>
  <si>
    <t>7.1 Informes de Auditorias Internas y Auditorías Externas en el año 2024</t>
  </si>
  <si>
    <t>Evaluación Evidencias cargadas en el Sistema de Evaluacación MECIP de la AGPE - Ejercicio 2023</t>
  </si>
  <si>
    <t>Se encuentra pendiente el informe oficial de la CGR</t>
  </si>
  <si>
    <t>Observación: Las siglas SENAC significa Secretaría Nacional de Anticorrupción - Portal de Transparencia Activa de la SENAC. No aplica considerando que los portales y sistemas digitales de la Secretaria Nacional Anticorrupción - SENAC pasaron a integrar a la GCR. Grafico pendiente de los meses de Setiembre a Diciembre/2024, portal aun inoperativos por parte de la CGR,</t>
  </si>
  <si>
    <r>
      <rPr>
        <b/>
        <sz val="11"/>
        <color theme="1"/>
        <rFont val="Calibri"/>
        <family val="2"/>
        <scheme val="minor"/>
      </rPr>
      <t>Observacion:</t>
    </r>
    <r>
      <rPr>
        <sz val="11"/>
        <color theme="1"/>
        <rFont val="Calibri"/>
        <family val="2"/>
        <scheme val="minor"/>
      </rPr>
      <t xml:space="preserve"> Todas las solicitudes presentadas durante el Ejercicio 2024 han sido respondidas dentro del plazo establecido.</t>
    </r>
  </si>
  <si>
    <t>Jefe de Departamento de Sistemas y Desarrollo</t>
  </si>
  <si>
    <t>Profesional Secretaria Comunicacional</t>
  </si>
  <si>
    <t>Ing. Crista Mariela Solis Cuevas</t>
  </si>
  <si>
    <t xml:space="preserve">Representacion en la Asamblea sobre Hidrologia en el Decimonoveno Congreso Meteorologico Mundial de la OMM en Ginebra </t>
  </si>
  <si>
    <t>Actualizaciones sobre las actividades hidrologicas de la OMM                                Plantear necesidades yexpectativas para el futuro Plan de Trabajo de la OMM</t>
  </si>
  <si>
    <t>Desarrollar la politica mundial de la OMM en el area hidrologica</t>
  </si>
  <si>
    <t>Presencia de Paraguay</t>
  </si>
  <si>
    <t>https://public.wmo.int/es/media/comunicados-de-prensa/el-congreso-meteorol%C3%B3gico-mundial-aprueba-la-vigilancia-mundial-de-los</t>
  </si>
  <si>
    <t>Participacion en el Taller sobre utilizacion de herramientas del PROHMSAT</t>
  </si>
  <si>
    <t>Presentación de las funcionalidades, modos de operación y configuración de este nuevo sistema a implementar.</t>
  </si>
  <si>
    <t>Fortalecer  la coordinación y sinergia entre Servicios Hidrológicos y Meteorológicos para el mejoramiento de las infraestructuras de datos y la capacidad de gestión de la información básica para los sistemas de pronósticos hidrometeorológicos a nivel regional</t>
  </si>
  <si>
    <t>Instituciones regionales</t>
  </si>
  <si>
    <t>Presencia de Paraguay en la Cuenca del Plata</t>
  </si>
  <si>
    <t>https://www.gub.uy/ministerio-ambiente/comunicacion/noticias/taller-puntos-focales-prohmsat-plata-argentina</t>
  </si>
  <si>
    <t>Elaboracion y publicacion del anuario hidrologico anual 2022</t>
  </si>
  <si>
    <t>Promover el estudio y desarrollo de la meteorología e hidrología en todo el territorio nacional</t>
  </si>
  <si>
    <t>Colaborar con datos y capacidades para la comunidad.</t>
  </si>
  <si>
    <t>Publico Externo</t>
  </si>
  <si>
    <t>Anuario Hidrologico anual 2022</t>
  </si>
  <si>
    <t>Participacion en la presentacion de "Avances en la herramienta de previsión de profundidad en la vía navegable en el taller de proyecto de navegacion fluvial del SISSA"</t>
  </si>
  <si>
    <t>Reunir y continuar sumando a las y los distintos actores del sector público, privado y académico que llevan adelante sus actividades en la vía navegable Paraná-Paraguay. En esta oportunidad, el Instituto Nacional del Agua (INA) de Argentina, presentó el producto en desarrollo que tiene por objetivo la previsión de profundidades en la vía navegable con un horizonte a mediano plazo.</t>
  </si>
  <si>
    <t xml:space="preserve">Contar con una herramienta para realizar predicciones en la hidrovia Paraná-Paraguay de 15 y hasta 90 días tomando distintas condiciones de borde, que configuran distintos horizontes temporales. </t>
  </si>
  <si>
    <t>Distintos actores del sector público, privado y académico</t>
  </si>
  <si>
    <t>En proceso de contarl con la herramient de prediccion</t>
  </si>
  <si>
    <t>https://sissa.crc-sas.org/blog/2023/11/17/avances-en-la-herramienta-de-prevision-de-profundidad-en-la-via-navegable-en-el-taller-del-proyecto-de-navegacion-fluvial-del-sissa/</t>
  </si>
  <si>
    <t>Representacion como Punto Focal en el Proyecto  PAR7002 Asegurando la disponibilidad de Recursos Hidricos Subterraneos en Paraguay usando tecnicas isotopicas  del OIEA</t>
  </si>
  <si>
    <t xml:space="preserve">Generacion de datos que contribuya a la gestion de los recursos hidricos </t>
  </si>
  <si>
    <t>Gestionar la instalacion y mantenimiento de redes de monitoreo de agua de lluvia Establecer base de datos nacional que incluya informacion hidrologica quimica e isotopica</t>
  </si>
  <si>
    <t>Poblacion General</t>
  </si>
  <si>
    <t>Presencia Institucional</t>
  </si>
  <si>
    <t>Ejecusion periodo 2023 - 2025</t>
  </si>
  <si>
    <t>Elaboracion y publicacion del anuario hidrologico anual 2023</t>
  </si>
  <si>
    <t>Anuario Hidrologico anual 2023</t>
  </si>
  <si>
    <t>Boletín de resumen mensual del nivel del rio Paraguay.</t>
  </si>
  <si>
    <t>Publico en General</t>
  </si>
  <si>
    <t>Monitoreo Mensual y Trimestral</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</si>
  <si>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</si>
  <si>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</si>
  <si>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</si>
  <si>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Publico Interno</t>
  </si>
  <si>
    <t>Boletines en General</t>
  </si>
  <si>
    <t>Generación de mapas de precipitación con formato netcdf.</t>
  </si>
  <si>
    <t>Actualización de datos diario de niveles de los ríos Paraguay y Paraná.</t>
  </si>
  <si>
    <t>Publicación en la Web</t>
  </si>
  <si>
    <t>https://www.meteorologia.gov.py/nivel-rio/</t>
  </si>
  <si>
    <t>Boletín de monitoreo de cuencas.</t>
  </si>
  <si>
    <t>Evaluación del SPI (Índice estandarizado de precipitación), anomalía de lluvias y precipitación mensual y trimestral para las principales cuencas.</t>
  </si>
  <si>
    <t>Analisis de Sequía</t>
  </si>
  <si>
    <t xml:space="preserve">GESTION PARA LA PARTICIPACION EN EL FORO HIDROCLIMÁTICO </t>
  </si>
  <si>
    <t>BRINDAR INFORMACIÓN ACTUALIZADA ACERCA DE LA PERSPECTIVA DEL COMPORTAMIENTO DE LAS CONDICIONES ATMOSFERERICAS.</t>
  </si>
  <si>
    <t xml:space="preserve">APORTAR INFROMACIÓN PARA LA TOMA DE DECISIONES RELACIONADAS A LA PREDICCIÓN HIDROLÓGICA. </t>
  </si>
  <si>
    <t>FUNCIONARIOS, TOMADORES DE DECISIÓN Y POBLACIÓN EN GENERAL</t>
  </si>
  <si>
    <t>FORTALECER LAS CAPACIDADES DE PREVISÓN ANTE EVENTOS EXTREMOS RELACIONADOS AL TIEMPO</t>
  </si>
  <si>
    <t>https://www.meteorologia.gov.py/wp-content/uploads/2024/07/INFORME_FORO-HIDROCLIMATICO_JAS-2024_final-1.pdf</t>
  </si>
  <si>
    <t xml:space="preserve">GESTIÓN PARA LEVANTAR NO CONFORMIDADES DE LA USOAP EN EL AEROPUERTO INTL. GUARANI DE ALTO PARANÁ Y EL AEROP. INTL. PROF. DR. PAC. LUIS MARÍA ARGAÑA
MCAL. ESTIGARRIBIA - BOQUERÓN
</t>
  </si>
  <si>
    <t>REALIZAR ACCIONES CORRECTIVAS A FIN DE LEVANTAR NO CONFORMIDADES DETECTADAS EN LAS INSPECCIONES HECHAS POR LA USOAP</t>
  </si>
  <si>
    <t xml:space="preserve">CONTRIBUIR A LA SEGUIRIDAD OPERACIONAL EN LA AERONÁUTICA </t>
  </si>
  <si>
    <t xml:space="preserve">FUNCIONAMIENTO DEL AREA DE METEOROLOGÍA AERONÁUTICA BAJO LAS NORMAS Y RECOMENDACIONES NACIONALES E INTERNACIONALES. </t>
  </si>
  <si>
    <t>RESOLUCION DINAC 528/2024 Y RESOLUCIÓN DINAC 403/2024</t>
  </si>
  <si>
    <t>PARTICIPACION EN EL TALLER DE QUEMAS PRESCRIPTAS Y CONTROLADAS</t>
  </si>
  <si>
    <t>ACTUALIZACION EN LOS AVANCES DEL PROYECTO, COMO INSTITUCION RELACIONADA A LAS QUEMAS PRESCRITAS Y CONTROLADAS.</t>
  </si>
  <si>
    <t>SOPORTE PARA LAS SIGUIENTES ACCIONES EN LE PROYECTO</t>
  </si>
  <si>
    <t>PROPOCIONAR INFORMACION ACTUALIZADA SOBRE EL PROYECTO.</t>
  </si>
  <si>
    <t>https://infona.gov.py/?s=TALLER</t>
  </si>
  <si>
    <t xml:space="preserve">GESTION PARA LA PARTICIPACION AL SEMINARIO REGIONAL SAF (COMBUSTIBLE DE AVIACIÓN SOSTENIBLE) </t>
  </si>
  <si>
    <t>ACTUALIZACION EN LOS PLANES DE LA OACI EN TEMAS RELACIONADOS AL COMUSTIBLE SOSTENIBLE</t>
  </si>
  <si>
    <t>ACTUALIZACION EN TEMAS RELACIONADOS A LA SOSTENIBILIDAD</t>
  </si>
  <si>
    <t>https://www.dinac.gov.py/v3/index.php/nomina-de-medicos-examinadores-aeronauticos-ames/item/3115-paraguay-es-sede-del-seminario-regional-sobre-medio-ambiente-de-la-oaci-con-la-participacion-de-altas-autoridades-nacionales-y-expertos-internacionales</t>
  </si>
  <si>
    <t>GESTION PARA LA REALIZACÓN  DE LOS LLAMADOS PARA ALQUILER SE SOFTWARE Y EL SISTEMA PARA EL ACCESO AL DETECTOR DE RAYOS</t>
  </si>
  <si>
    <t>BRINDAR HERRAMIENTAS PARA APOYAR  EL TRABAJO OPERATIVO Y LA LA GENERACION DE INFORMACIÓN. .</t>
  </si>
  <si>
    <t>INFORMACIÓN METEOROLÓGICA OPORTUNA</t>
  </si>
  <si>
    <t xml:space="preserve">GARANTIZAR LA PROVISION DE DATOS E INFORMACION DE FORMA CONTINUA Y DE CALIDAD. </t>
  </si>
  <si>
    <t>ID 448399 - SERVICIO DE COMUNICACIÓN PARA EL ACCESO AL SISTEMA DE DETECCION DE RAYOS DE LA DMH                                        ID 448305 ALQUILER DE SOFTWARE DE PROCESAMIENTO DE IMAGEN Y SUSCRIPCIÓN ANUAL</t>
  </si>
  <si>
    <t>GESTION PARA LA PARTICIPACION EN EL FORO HIDROCLIMÁTICO - ITAIPU</t>
  </si>
  <si>
    <t xml:space="preserve">GESTIÓN PARA LEVANTAR NO CONFORMIDADES DE LA USOAP EN LOS AEROPUERTOS DE P.J.C Y ENCARNACIÓN. 
</t>
  </si>
  <si>
    <t>RESOLUCION DINAC 2399/2024 RESOLUCIÓN DINAC 2024/2024</t>
  </si>
  <si>
    <t xml:space="preserve">GESTIÓN PARA REALIZAR ENTRENAMIENTO EN EL LUGAR DE TRABAJO (OJT) Y CAPACITACIÓN AL FUNCIONARIO METEOROLÓGICO, DE LOS AERÓDROMOS DE MCAL. ESTIGARRIBIA, PILAR, ENCARNACIÓN, CNEL. OVIEDO Y PILAR. </t>
  </si>
  <si>
    <t>REALIZAR ENTRENAMIENTO Y CAPACITACIÓN EN EL LUGAR DE TRABAJO</t>
  </si>
  <si>
    <t>CONTRIBUIR CON LA SEGUIRIDAD OPERACIONAL MEDIANTE ENTRENAMIENTO Y CAPACITACIÓN CONTINUA.</t>
  </si>
  <si>
    <t xml:space="preserve">FORTALECIMIENTO  DE LAS CAPACITADES DEL PERSONAL TÉCNICO AERONÁUTICO. </t>
  </si>
  <si>
    <t xml:space="preserve">RESOLUCION DINAC 2472/2024 RESOLUCIÓN DINAC 2444/2024 RESOLUCION 2288/2024 RESOLUCION </t>
  </si>
  <si>
    <t>GESTION PARA REALIZAR EL ALQUILER DE SOFTWARE DE PROCESAMIENTO DE IMAGEN Y SUSCRIPCIÓN ANUAL</t>
  </si>
  <si>
    <t xml:space="preserve">FORTALECER LOS SISTEMAS PARA VIZUALIZACION DE MODELOS NUMERICOS DEL TIEMPO Y SISTEMA PARA LA GENERACIÓN DE CONTENIDO MULTIMEDIA. </t>
  </si>
  <si>
    <t xml:space="preserve">DINAMIZAR LA VIZUALIZACION DE DISNTINTOS MODELOS NUMERICOS DEL TIEMPO Y GENERADOR DE CONTENIDO MULTIMEDIA. </t>
  </si>
  <si>
    <t>FUNCIONARIOS TECNICO OPERATIVO Y COMUNIDAD EN GENERAL</t>
  </si>
  <si>
    <t xml:space="preserve">OPTIMIZACION DE LOS PRODUCTOS GENERADOS Y MAYOR CAPACIDAD DE DIFUSION DE LOS MISMOS. </t>
  </si>
  <si>
    <t>Licitación 448305 https://www.contrataciones.gov.py/licitaciones/adjudicacion/1efa5ce8-9af1-6236-99d1-758b33dc2612/resumen-adjudicacion.html</t>
  </si>
  <si>
    <t>GESTION PARA LA CONTRATACION DEL SERVICIO DE COMUNICACIÒN PARA EL ACCESO AL SISTEMA DE DETECCIÓN DE RAYOS DE LA DMH</t>
  </si>
  <si>
    <t xml:space="preserve">FORTALECER LOS SISTEMAS DE SENSORES REMOTOS PARA LA DETECCIÓN DE TORMENTAS </t>
  </si>
  <si>
    <t xml:space="preserve">CONTRIBUIR CON LA SEGUIRIDAD OPERACIONAL AERONÁUTICA, LA SEGURIDAD DE LA POBLACION Y DE LOS BIENES. </t>
  </si>
  <si>
    <t>COMUNIDAD AERONÁUTICA Y USUARIOS EN GENERAL.</t>
  </si>
  <si>
    <t xml:space="preserve">FORTALECIMIENTO DE LAS HERRAMIENTAS PARA DETECCION DE AMENAZAS. </t>
  </si>
  <si>
    <t>Licitación 448399 https://www.contrataciones.gov.py/licitaciones/adjudicacion/1efa6682-badc-6db8-b883-ab79f5a7a331/resumen-adjudicacion.html</t>
  </si>
  <si>
    <t>GESTION PARA LA PARTICIPACION DEL CURSO DE RADARES METEOROLÓGICOS EN CUIDAD DE GUATEMALA.</t>
  </si>
  <si>
    <t xml:space="preserve">AUMENTAR LAS CAPACIDADES DEL PERSONAL TECNICO OPERATIVO EN TEMAS RELACIONADOS A LA TELEDETECCIÓN. </t>
  </si>
  <si>
    <t>MEJORAR LA DETECCIÓN TEMPRANA, CARACTERISITICAS Y POSIBLE EVOLUCION DE LAS TORMENTAS</t>
  </si>
  <si>
    <t>FUNCIONARIO TÉCNICO METEOROLÓGICO Y USUSARIO EN GENERAL</t>
  </si>
  <si>
    <t xml:space="preserve">FORTALECIMIENTO DE LAS CAPACIDADES DEL PERSONAL TENICO. </t>
  </si>
  <si>
    <t>RESOLUCION DINAC 2088/2024</t>
  </si>
  <si>
    <t>GESTION PARA LA PARTICIPACION DEL TALLER SERVICIOS DE PRONÓSTICO Y ALERTA BASADOS EN IMPACTOS (IBFWS) Y EL PROTOCOLO COMÚN DE ALERTA (CAP) PARA LAS AMÉRICAS.</t>
  </si>
  <si>
    <t xml:space="preserve">AUMENTAR LAS CAPACIDADES DEL PERSONAL TECNICO OPERATIVO </t>
  </si>
  <si>
    <t xml:space="preserve">CONTRIBUIR A LA OPTIMIZACIÓN DE LOS SERVICIOS METEOROLOGICOS </t>
  </si>
  <si>
    <t xml:space="preserve">FORTALECIMIENTO  DE LAS CAPACITADES DEL PERSONAL TÉCNICO Y OPTIMIZACIÓN DE LOS SERVICIOS PRESTADOS. </t>
  </si>
  <si>
    <t>RESOLUCION DINAC 2360/2024</t>
  </si>
  <si>
    <t>GESTION PARA LA REALIZACION DEL CURSO RECURRENTE EN MENSAJES METEOROLÓGICOS AERONÁUTICOS</t>
  </si>
  <si>
    <t>ACTUALIZARR Y FORTALECER LAS CAPACIDAD|ES DE LOS FUNC|IONARIOS TÉCNICOS OPERATIVOS.</t>
  </si>
  <si>
    <t xml:space="preserve">FUNCIONARIOS ACTUALIZADOS CON LA NORMATIVA VIGENTE </t>
  </si>
  <si>
    <t xml:space="preserve">FUNCIONARIOS METEOROLÓGICOS AERONÁUTICOS </t>
  </si>
  <si>
    <t xml:space="preserve">GESTION PARA LA REALIZACION DEL CURSO DE METEOROLOGIA AERONÁUTICA. </t>
  </si>
  <si>
    <t>SISTEMA DE GESTIÓN DE CALIDAD</t>
  </si>
  <si>
    <t>CERTIFICACIÓN BAJO LA NORMA ISO 9001:2015</t>
  </si>
  <si>
    <t>ESTANDARIACIÓN DE LOS PROCESOS</t>
  </si>
  <si>
    <t>Certificación del Sistema de Gestión de Calidad de los Servicios Meteorológicos Aeronáuticos bajo la Norma ISO 9001:2015</t>
  </si>
  <si>
    <t>1.440.000 Informes Meteorológicos, Climáticos e Hidrológicos de alta calidad para los distintos sectores de usuarios.</t>
  </si>
  <si>
    <t xml:space="preserve"> De Octubre a Diciembre = 29 %                                     De Enero a Dic.= 105 %    </t>
  </si>
  <si>
    <t>Anuario Climatológico: Gestión de datos meterológicos de la DMH todo el año 2022, así como elaboración de mapas a diferentes escalas temporales.</t>
  </si>
  <si>
    <t>Poner a disposición de los usuarios los resultados del análisis estadístico de las principales variables meteorológicas registradas durante cada año.</t>
  </si>
  <si>
    <t>Usuarios en general</t>
  </si>
  <si>
    <t>https://www.meteorologia.gov.py/wp-content/uploads/2024/06/anuario_climatologico_2023_DSC.pdf</t>
  </si>
  <si>
    <t>Los boletines faltantes se encuentra en proceso</t>
  </si>
  <si>
    <t>https://www.meteorologia.gov.py/wp-content/uploads/2024/12/Boletin_Agro_actualizado_noviembre2024.pdf</t>
  </si>
  <si>
    <t>https://www.meteorologia.gov.py/wp-content/uploads/2024/10/Resumen_itaipu_setiembre_2024.pdf</t>
  </si>
  <si>
    <t>https://www.meteorologia.gov.py/wp-content/uploads/2025/01/trimestral_pronos_EFM2025.pdf</t>
  </si>
  <si>
    <t>https://www.meteorologia.gov.py/wp-content/uploads/2025/01/Preci_diaria-vigente-3.pdf</t>
  </si>
  <si>
    <t>Boletin Altura diraia de ríos</t>
  </si>
  <si>
    <t>Participación como expositor en el Conversatorio Nacional "Bajante crítica del río Paraguay" y FORO HIDROCLIMÁTICO</t>
  </si>
  <si>
    <t>Capacitaciones varias</t>
  </si>
  <si>
    <t xml:space="preserve">Entrenamiento básico e intermedio de Sistemas de Información Geográfica usando QGIS. Consultora Mundo Verde.                                                                                                                                                                                                                       Curso uso de Paquete de R ClimIndVis para para el cálculo de índices climáticos. Sistema de Información sobre Sequía para el Sur de Sudamérica (SISSA).                                                                                                                                Entrenamiento para uso de software IrIC para simulación de Inundaciones. Agencia Espacial del Paraguay y la JICA.                                                                                                                                                                                    Curso: Bases para el desarrollo de herramientas de predicción subestacional para el Sur de Sudamérica.                                                                                                                                                                                                                                                </t>
  </si>
  <si>
    <t>RECEPCIÓN Y ADMINIASTRACIÓN DE LAS ESTACIONES METEOROLÓGICAS AUTOMÁTICAS INSTALADAS EN TORO PAMPA - ABE CHACO - DPTO. DE ALTO PARAGUAY; Y COMUNIDAD CAMPO LOA - ABE CHACO- DPTO. DE BOQUERÓN</t>
  </si>
  <si>
    <t>MANTENIMIENTO OPERATIVO DE LOS SISTEMAS DE OBSERVACIONES METEOROLOGICOS DE LA DMH</t>
  </si>
  <si>
    <t xml:space="preserve">GARANTIZAR A LA OPERATIVIDAD DE LOS SISTEMAS DE OBSERVACION   </t>
  </si>
  <si>
    <t xml:space="preserve">MEMORANDUN GSOM Nº 247/2024 </t>
  </si>
  <si>
    <t>GARANTIZAR A LA OPERATIVIDAD DE LOS SISTEMAS DE OBSERVACION</t>
  </si>
  <si>
    <t xml:space="preserve">MEMORANDUN GSOM Nº 258/2024 </t>
  </si>
  <si>
    <t>ADMINISTRACION DEL LLAMADO DE ADQUISICION DE EQUIPO ELETROGENO DE 200 KVA PARA EL CMN ID: 448531 / PENDIENTE DE EJECUCIÓN</t>
  </si>
  <si>
    <t>EVALUACIÓN DEL LLAMADO DE MANTENIMIENTO Y REPARACION DE OFICINAS DE LA DMH ID Nº 448219</t>
  </si>
  <si>
    <t>EVALUACIÓN DEL LLAMADO DE SERVICIO DE MANTENIMIENTO Y REPARACIÓN DE GRUPOS ELECTROGENOS DEL CMN - RADAR METEOROLÓGICO, DATACENTER CABECERA NORTE AISP, AERODROMOS DEL INTERIOR Y ADQUISICION DE TRANSFORMADOR ELECTRICO PARA LA DMH ID Nº 448272 / ADJUDICADO - INICIANDO EJECUCIÓN</t>
  </si>
  <si>
    <t>EVALUACIÓN DEL LLAMADO DE SERVICIO DE LIMPIEZA DE JARDINES METEOROLOGICOS E HIDROLOGICOS DISTRIBUIDAS EN EL PAIS ID Nº 448290 / ADJUDICADO - INICIANDO EJECUCIÓN</t>
  </si>
  <si>
    <t>EVALUACIÓN DEL LLAMADO DE MANTENIMIENTO PREVENTIVO Y ADQUISICION DE COMPONENTES DE LA RED DE ESTACIONES METEOROLOGICAS AUTOMATICAS DE LA DMH DINAC ID Nº 448301 / SIN ADJUDICACIÓN</t>
  </si>
  <si>
    <t>REMISION DE DOCUMENTACIÓN TECNICA DEL LLAMADO DE MANTENIMIENTO PREVENTIVO Y ADQUISICION DE SENSORES Y EQUIPOS PARA EL SISTEMA GENERADOR Y VISUALIZADOR DE DATOS METEOROLOGICOS AERONAUTICOS DEL AISP - DMA DINAC ID Nº 448302 / NO CONVOCADO</t>
  </si>
  <si>
    <t>REMISION DE DOCUMENTACIÓN TECNICA DEL LLAMADO DE MANTENIMIENTO PREVENTIVO Y CORRECTIVO DE RADAR METEOROLOGICO ID Nº 448431 / NO CONVOCADO</t>
  </si>
  <si>
    <t>REMISION DE DOCUMENTACIÓN TECNICA DEL LLAMADO DE ADQUISICION DE ESTACIONES METEOROLOGICAS, AERONAUTICAS O SINOPTICAS PRIMARIAS E HIDROLOGICAS,
SENSORES DE MEDICION Y OTROS PARA LA DMH DINAC ID Nº 448662 / NO CONVOCADO</t>
  </si>
  <si>
    <t>ADMINISTRACION DEL LLAMADO DE SERVICIO DE MANTENIMIENTO, REPARACION DE GRUPO ELETROGENOS CMN RADAR MET. DATACENTER CABAECERA NORTE AISP. ADQUISCION DE TRANSFORMADOR ELECTRICOS Y OTROS ID: 448272 /  / ADJUDICADO - INICIANDO EJECUCIÓN</t>
  </si>
  <si>
    <t>GENERACIÓN DE DATOS DEIMAGENES SATELITALES</t>
  </si>
  <si>
    <t>GENERACIÓN DE PRODUCTOS DEL RADAR METEOROLÓGICO DUAL COPPLER</t>
  </si>
  <si>
    <t>Operativo desde el tercer trimestre del 2023</t>
  </si>
  <si>
    <t>Comisiones de servicio para mantenimiento de dos estacion hidrológicas-contrato Itaipu, acompañamiento a  MADES para activación Estacion Villa Florida y 2 estaciones hidrogeológicas , mantenimiento correctivo de estaciones hidrológicas, disposicion de datos en la web de meteorologia.</t>
  </si>
  <si>
    <t>1 Nivel de Pozo Margarita Veia- Capiata</t>
  </si>
  <si>
    <t>2- Nivel de Pozo ITA</t>
  </si>
  <si>
    <t>3- Nivel de Pozo Mariano Roque Alonso</t>
  </si>
  <si>
    <t>4-Estacion Hidrologica Villa Florida</t>
  </si>
  <si>
    <t>1- Estacion hidrologica Pilar</t>
  </si>
  <si>
    <t>Informes de cumplimiento de comision de servicio contrato Itaipu, entregados por mesa de entrada.</t>
  </si>
  <si>
    <t>Inspeccion, verificacion de funcionamiento y recuperacion de datos mensual de punto de control hidrologico de Arroyo Mburicaco</t>
  </si>
  <si>
    <t xml:space="preserve"> Datos recuperados del Punto de control Arroyo Mburicao</t>
  </si>
  <si>
    <t>Estacion Airarai-Rio Negro Alto Paraguay</t>
  </si>
  <si>
    <t>https://www.dinac.gov.py/v3/index.php/transparencia-y-anticorrupcion-dinac/rendicion-de-cuentas-al-ciudadano</t>
  </si>
  <si>
    <t>1.204 Certificados</t>
  </si>
  <si>
    <t>1.286.648 Servicios</t>
  </si>
  <si>
    <t>1.286.648 usuarios</t>
  </si>
  <si>
    <t>1.578.000 Informes</t>
  </si>
  <si>
    <t>Resultados Logrados (al 31/12/2024)</t>
  </si>
  <si>
    <t>Lineas Telefónicas  021- 688-2000                 021-688-2211</t>
  </si>
  <si>
    <t>MENOR CUANTIA NACIONAL Nº 17/24 "PROVISION, INSTALACION Y PUESTA EN MARCHA DE BOMBA DE AGUA SUMERGIBLE PARA EL CCU-MRA"</t>
  </si>
  <si>
    <t>MENOR CUANTIA NACIONAL Nº 11/24 "PROVISION E INSTALACION DE TABLERO DE TRANSFERENCIA AUTOMATICA PARA CCU-MRA"</t>
  </si>
  <si>
    <t>MENOR CUANTIA NACIONAL N° 29/2024 "ADQUISICION DE EQUIPO ELECTROGENO DE 200 KVA PARA EL CMN"</t>
  </si>
  <si>
    <t>INGENIERIA SISTEMA Y CONSULTORIA S.A.</t>
  </si>
  <si>
    <t>MENOR CUANTIA NACIONAL N° 34/2024 "MANTENIMIENTO DE PUERTAS DE BLINDEX DEL AISP Y AIG"</t>
  </si>
  <si>
    <t>JUAN CARLOS ZUCCOLILLO GALLI</t>
  </si>
  <si>
    <t>https://www.contrataciones.gov.py/licitaciones/adjudicacion/1ef79ab2-c7cb-6fe0-a869-355d1c2680fe/resumen-adjudicacion.html</t>
  </si>
  <si>
    <t>INFOMINGA DE ROQUE MILCIADES GAMARRA</t>
  </si>
  <si>
    <t>MENOR CUANTIA NACIONAL N° 32/2024 "MANTENIMIENTO PREVENTIVO Y CORRECTIVO DE ASCENSORES Y OTROS DEL AISP Y AIG"</t>
  </si>
  <si>
    <t>HOLLER INGENIERIA S.R.L.</t>
  </si>
  <si>
    <t>https://www.contrataciones.gov.py/licitaciones/convocatoria/1ef45d31-7211-6e40-84d4-09399a5e2131.html</t>
  </si>
  <si>
    <t>MENOR CUANTIA NACIONAL N° 36/2024 "ADQUISICIÓN DE MANGUERAS, GOMAS Y OTROS"</t>
  </si>
  <si>
    <t>FIRE MASTER S.R.L.</t>
  </si>
  <si>
    <t>https://www.contrataciones.gov.py/licitaciones/adjudicacion/1ef76ade-dc4c-69c8-9c42-e5edaba99fe9/resumen-adjudicacion.html</t>
  </si>
  <si>
    <t>MENOR CUANTIA NACIONAL N° 58/2024 "ADQUISICIÓN DE CLIMATIZADOR EVAPORATIVO"</t>
  </si>
  <si>
    <t>RICARDO ANDRES GONZALEZ ORTIZ</t>
  </si>
  <si>
    <t>https://www.contrataciones.gov.py/licitaciones/adjudicacion/1ef7b391-0a67-6da8-a296-d9d6657242d3/resumen-adjudicacion.html</t>
  </si>
  <si>
    <t>LICITACION PUBLICA NACIONAL N° 03/2024 "ADQUISICIÓN DE DISPOSITIVO DE ENTRENAMIENTO DE VUELO"</t>
  </si>
  <si>
    <t>COMTEL S.A.</t>
  </si>
  <si>
    <t>https://www.contrataciones.gov.py/licitaciones/adjudicacion/1ef79a07-8f78-6c02-8d01-bb764bdf8ab8/resumen-adjudicacion.html</t>
  </si>
  <si>
    <t>LICITACIÓN PÚBLICA NACIONAL N° 17/2024 "SERVICIO DE CONTROL DE INTEGRAL DE FAUNA PARA EL AISP"</t>
  </si>
  <si>
    <t>RAPTOR DE RAUL PALACIOS</t>
  </si>
  <si>
    <t>https://www.contrataciones.gov.py/licitaciones/adjudicacion/1ef80b72-5635-6d00-8a56-7f74ad3581a6/resumen-adjudicacion.html</t>
  </si>
  <si>
    <t>LICITACION PUBLICA NACIONAL N° 11/2024 "MANTENIMIENTO DE BODY SCAN DEL AISP"</t>
  </si>
  <si>
    <t>PROMEC S.R.L.</t>
  </si>
  <si>
    <t>https://www.contrataciones.gov.py/licitaciones/adjudicacion/1ef870d7-6fd0-6fb0-9833-c1c27d0c960b/resumen-adjudicacion.html</t>
  </si>
  <si>
    <t>MENOR CUANTIA NACIONAL N° 03/2024 "ELABORACION DE PROYECTO INTEGRAL DE PREVENCION Y EXTENCION DE INCENDIOS EN EL AISP"</t>
  </si>
  <si>
    <t>LUME INGENIERIA S.A.</t>
  </si>
  <si>
    <t>https://www.contrataciones.gov.py/licitaciones/adjudicacion/1ef87e10-984f-657c-9751-b9b3e691e498/resumen-adjudicacion.html</t>
  </si>
  <si>
    <t>MENOR CUANTIA NACIONAL N° 50/2024 "ADQUISICION DE INSUMOS PARA LA COMUNIDAD AERONAUTICA"</t>
  </si>
  <si>
    <t>WINNER S.R.L.</t>
  </si>
  <si>
    <t>https://www.contrataciones.gov.py/licitaciones/adjudicacion/1ef87cce-161a-6a2c-9851-631aa3776937/resumen-adjudicacion.html</t>
  </si>
  <si>
    <t>MENOR CUANTIA NACIONAL N° 49/2024 "MANTENIMIENTO DE CAMARA FRIGORIFICA DEL AIG"</t>
  </si>
  <si>
    <t>RAGO IMPORT DE RICARDO GONZALEZ</t>
  </si>
  <si>
    <t>https://www.contrataciones.gov.py/licitaciones/adjudicacion/1ef87cf1-61ea-6808-b4a0-b9d1f85576df/resumen-adjudicacion.html</t>
  </si>
  <si>
    <t>LICITACIÓN PUBLICA NACIONAL N° 22/2024 “ADQUISICIÓN DE BARREDORA OPERADOR A BORDO PARA PISTA Y PLATAFORMA”.</t>
  </si>
  <si>
    <t>AUREO S.A</t>
  </si>
  <si>
    <t>https://www.contrataciones.gov.py/licitaciones/adjudicacion/1ef8adee-3401-68d2-8d6f-ebd444d948ea/resumen-adjudicacion.html</t>
  </si>
  <si>
    <t xml:space="preserve">MENOR CUANTIA NACIONAL Nº 67/2024 "SERVICIO DE PROVISIÓN DE DATOS AEROPORTUARIOS”. </t>
  </si>
  <si>
    <t>29/10/204</t>
  </si>
  <si>
    <t xml:space="preserve">CLOUD B2B S.A. </t>
  </si>
  <si>
    <t>https://www.contrataciones.gov.py/licitaciones/adjudicacion/1ef9077b-a8bd-6fea-8b89-59c0a2dd578f/resumen-adjudicacion.html</t>
  </si>
  <si>
    <t xml:space="preserve">MENOR CUANTIA NACIONAL Nº 42/2024 " MANTENIMIENTO Y REPARACION DE SILLAS TANDEM Y CARRITOS PORTA EQUIPAJES DEL AISP”. </t>
  </si>
  <si>
    <t xml:space="preserve">SAETA INGENIERIA DE FRANCYS DANIEL MARECO GODOY </t>
  </si>
  <si>
    <t>https://www.contrataciones.gov.py/licitaciones/adjudicacion/1ef8ca41-7a38-62be-9405-2f4ab720ff8c/resumen-adjudicacion.html</t>
  </si>
  <si>
    <t xml:space="preserve">MENOR CUANTIA NACIONAL Nº 48/2024 " MANTENIMIENTO DE SERVIDORES, SOPORTE TECNICO PARA MICROSOFT Y OTROS”. </t>
  </si>
  <si>
    <t xml:space="preserve">ITCS S.A. </t>
  </si>
  <si>
    <t>https://www.contrataciones.gov.py/licitaciones/adjudicacion/1ef8c9f8-bf59-6f6c-9f13-4719225a3dba/resumen-adjudicacion.html</t>
  </si>
  <si>
    <t xml:space="preserve">MENOR CUANTIA NACIONAL Nº 39/2024 "ADECUACIÓN DE CINTA CARRUSEL ESPIGÓN NORTE DEL AISP”. </t>
  </si>
  <si>
    <t>CON MONITOREO</t>
  </si>
  <si>
    <t>PMC INGENIERIA DE NELSON FRANCISCO VERA QUINTANA</t>
  </si>
  <si>
    <t>https://www.contrataciones.gov.py/licitaciones/adjudicacion/1ef91466-cce0-6df8-a607-f1938ca91592/resumen-adjudicacion.html</t>
  </si>
  <si>
    <t>MENOR CUANTIA NACIONAL Nº 51/24 "ADQUISICION DE LUCES PORTATILES DE UMBRAL DE PISTA".</t>
  </si>
  <si>
    <t>MARESAGA S.R.L</t>
  </si>
  <si>
    <t>https://www.contrataciones.gov.py/licitaciones/adjudicacion/1ef8d6ad-0dab-65c4-a932-273810ba896b/resumen-adjudicacion.html</t>
  </si>
  <si>
    <t>MENOR CUANTIA NACIONAL Nº 25/24 "SERVICIO DE ASISTENCIA TECNICA Y SOPORTE DE SISTEMA DE GESTION DOCUMENTAL</t>
  </si>
  <si>
    <t>VTG S.R.L</t>
  </si>
  <si>
    <t>https://www.contrataciones.gov.py/licitaciones/adjudicacion/1ef8ca56-1379-6310-87cc-0174a0c9ef43/resumen-adjudicacion.html</t>
  </si>
  <si>
    <t>MENOR CUANTIA NACIONAL Nº 24/2024 “ADQUISICION, INSTALACION Y PUESTA EN MARCHA DE UPS, PARA NODOS DEL SISTEMA DE TELECOMUNICACIONES AERONAUTICOS”</t>
  </si>
  <si>
    <t xml:space="preserve">SIEMI S.R.L., </t>
  </si>
  <si>
    <t>https://www.contrataciones.gov.py/licitaciones/adjudicacion/1ef91622-c56f-6d90-908b-b11e702361b9/resumen-adjudicacion.html</t>
  </si>
  <si>
    <t>MENOR CUANTIA NACIONAL Nº 40/2024 “MANTENIMIENTO DE MOTORES ELÉCTRICOS Y SISTEMAS DE DESAGOTE DEL AISP</t>
  </si>
  <si>
    <t>SAETA INGENIERIA DE FRANCYS DANIEL MARECO GODOY</t>
  </si>
  <si>
    <t>https://www.contrataciones.gov.py/licitaciones/adjudicacion/1ef91567-ed4e-63a4-a5e1-0d790fc9d9fd/resumen-adjudicacion.html</t>
  </si>
  <si>
    <t>MENOR CUANTIA NACIONAL Nº 27/2024 “MANTENIMIENTO DE ILUMINACION DE ALTURA DEL AISP”</t>
  </si>
  <si>
    <t>3H INGENIERIA S.R.L</t>
  </si>
  <si>
    <t>https://www.contrataciones.gov.py/licitaciones/adjudicacion/1ef914e5-d7fe-6c42-9f1b-175b10c26916/resumen-adjudicacion.html</t>
  </si>
  <si>
    <t>MENOR CUANTÍA NACIONAL Nº 10/2024 “CONTRATACIÓN PARA EL SERVICIO DE ENCUADERNACIÓN PARA LA DINAC”</t>
  </si>
  <si>
    <t xml:space="preserve">RUBEN DARIO BURGOS CABRERA  </t>
  </si>
  <si>
    <t>https://www.contrataciones.gov.py/licitaciones/adjudicacion/1ef9152d-145a-66f4-9ae0-eb59286a40ea/resumen-adjudicacion.html</t>
  </si>
  <si>
    <t xml:space="preserve">MENOR CUANTIA NACIONAL Nº 55/24 " MANTENIMIENTO PREVENTIVO Y CORRECTIVO DE RADIO BASE Y WALKIES DEL AISP". </t>
  </si>
  <si>
    <t>JOSÉ ANTONIO DUARTE SANTA CRUZ</t>
  </si>
  <si>
    <t>https://www.contrataciones.gov.py/licitaciones/adjudicacion/1ef9149c-0ffe-6344-b9a2-cb6b8a8b7b38/resumen-adjudicacion.html</t>
  </si>
  <si>
    <t xml:space="preserve">MENOR CUANTIA NACIONAL Nº 56/24 " ADQUISICIÓN DE EQUIPOS DE WALKIE TALKIE, AURICULARES Y OTROS PARA LA DINAC". </t>
  </si>
  <si>
    <t>MARFIL IND &amp; COM DE CESAR GAMARRA MARIN</t>
  </si>
  <si>
    <t>https://www.contrataciones.gov.py/licitaciones/adjudicacion/1ef92066-749a-6106-be06-c534dffca875/resumen-adjudicacion.html</t>
  </si>
  <si>
    <t xml:space="preserve">MENOR CUANTIA NACIONAL Nº 33/24 "MANTENIMIENTO Y REPARACION DE LINEAS DE MEDIA TENSION DEL AISP Y AIG". </t>
  </si>
  <si>
    <t>OMEGA INGENIERIA S.R.L</t>
  </si>
  <si>
    <t>https://www.contrataciones.gov.py/licitaciones/adjudicacion/1ef91f59-d7eb-6542-bfe1-19fda9f3bc1c/resumen-adjudicacion.html</t>
  </si>
  <si>
    <t>LICITACIÓN PUBLICA NACIONAL N° 09/2024 “ADQUISICIÓN DE ALMACENAMIENTO Y PROCESAMIENTO PARA SISTEMAS CLIMATOLOGICOS DE LA DMH”.</t>
  </si>
  <si>
    <t xml:space="preserve">EXCELSIS S.A., </t>
  </si>
  <si>
    <t>https://www.contrataciones.gov.py/licitaciones/adjudicacion/1ef8a294-2793-68e4-9ab1-db27301506aa/resumen-adjudicacion.html</t>
  </si>
  <si>
    <t xml:space="preserve">MENOR CUANTIA NACIONAL Nº 61/2024 "ADQUISICION DE PARARRAYOS PARA NODO DE TELECOMUNICACIONES AERONAUTICOS”. </t>
  </si>
  <si>
    <t>ELECTROPAR S.A</t>
  </si>
  <si>
    <t>https://www.contrataciones.gov.py/licitaciones/adjudicacion/1ef95403-6329-627a-a389-d50c154f503e/resumen-adjudicacion.html</t>
  </si>
  <si>
    <t xml:space="preserve">MENOR CUANTÍA NACIONAL Nº 54/2024 " SUSCRIPCIÓN A LA REVISTA JURÍDICA”. </t>
  </si>
  <si>
    <t>LA LEY PARAGUAYA S.A</t>
  </si>
  <si>
    <t>https://www.contrataciones.gov.py/licitaciones/adjudicacion/1ef9610a-55f1-631e-919b-a343a4b319b4/resumen-adjudicacion.html</t>
  </si>
  <si>
    <t>MENOR CUANTÍA NACIONAL Nº 75/2024 “ADQUISICIÓN DE ANTENAS PARA TELECOMUNICACIONES AERONÁUTICAS”.</t>
  </si>
  <si>
    <t>PROMEC S.R.L</t>
  </si>
  <si>
    <t>https://www.contrataciones.gov.py/licitaciones/adjudicacion/1ef96043-0ede-6f70-8641-f3fdedacb782/resumen-adjudicacion.html</t>
  </si>
  <si>
    <t>MENOR CUANTÍA NACIONAL Nº 78/2024 “SERVICIO DE IMPERMEABILIZACIÓN DE LA LOSA DEL TECHO DE LA TERMINAL DEL AIG”.</t>
  </si>
  <si>
    <t>RD CONSTRUCCIONES S.A</t>
  </si>
  <si>
    <t>https://www.contrataciones.gov.py/licitaciones/adjudicacion/1ef9aa34-f7d7-68ae-b749-21ff721983bb/resumen-adjudicacion.html</t>
  </si>
  <si>
    <t>MENOR CUANTÍA NACIONAL Nº 47/2024 “ADQUISICIÓN DE MUEBLES Y REVESTIMIENTO DE PISOS VINÍLICOS PARA LA PRESIDENCIA”.</t>
  </si>
  <si>
    <t>MOBILIARTE INDUSTRIAL COMERCIAL S.R.L</t>
  </si>
  <si>
    <t>https://www.contrataciones.gov.py/licitaciones/adjudicacion/1ef95f18-e72e-629e-89a8-039fbb3de92f/resumen-adjudicacion.html</t>
  </si>
  <si>
    <t>MENOR CUANTÍA NACIONAL Nº 74/2024 “MANTENIMIENTO, CALIBRACIÓN DE BASCULAS Y BALANZAS DEL AISP Y AIG</t>
  </si>
  <si>
    <t>CARLOS IRENEO SENA CÁCERES</t>
  </si>
  <si>
    <t>https://www.contrataciones.gov.py/licitaciones/adjudicacion/1ef9b794-8c8d-6dec-bb4e-6f3ddfaaf2ba/resumen-adjudicacion.html</t>
  </si>
  <si>
    <t>MENOR CUANTÍA NACIONAL Nº 52/2024 “SERVICIO DE DECORACIÓN NAVIDEÑA PARA EL AISP”.</t>
  </si>
  <si>
    <t>WALTER ARNALDO ESPÍNOLA CODAS</t>
  </si>
  <si>
    <t>https://www.contrataciones.gov.py/licitaciones/adjudicacion/1ef8d6a8-b808-653a-8eba-9ff22969da37/resumen-adjudicacion.html</t>
  </si>
  <si>
    <t>LICITACIÓN PUBLICA NACIONAL N° 19/2024 “MANTENIMIENTO PREVENTIVO Y CORRECTIVO DE BUS DE PASAJEROS DE USO EN PLATAFORMA DEL AISP Y AIG" </t>
  </si>
  <si>
    <t>CANTERO S.A</t>
  </si>
  <si>
    <t>https://www.contrataciones.gov.py/licitaciones/adjudicacion/1ef9147a-9e85-6be8-a395-f71a0fab935d/resumen-adjudicacion.html</t>
  </si>
  <si>
    <t>LICITACIÓN PUBLICA NACIONAL N° 19/2024 "MANTENIMIENTO PREVENTIVO Y CORRECTIVO DE BUS DE PASAJEROS DE USO EN PLATAFORMA DEL AISP Y AIG" </t>
  </si>
  <si>
    <t xml:space="preserve">CANTERO S.A., </t>
  </si>
  <si>
    <t xml:space="preserve">LICITACIÓN PUBLICA NACIONAL N° 27/2024 “ACTUALIZACION DEL MSSR - SGAS” </t>
  </si>
  <si>
    <t xml:space="preserve">TECMONT S.A. </t>
  </si>
  <si>
    <t>https://www.contrataciones.gov.py/licitaciones/adjudicacion/1ef97a2f-b080-69f4-9945-9b29bb04617a/resumen-adjudicacion.html</t>
  </si>
  <si>
    <t>MENOR CUANTÍA NACIONAL Nº 65/24 “SIMULACRO DE EMERGENCIA AEROPORTUARIA PARA EL AISP Y AIG</t>
  </si>
  <si>
    <t xml:space="preserve">SENSICRED S.A. </t>
  </si>
  <si>
    <t>https://www.contrataciones.gov.py/licitaciones/adjudicacion/1ef9cf7a-a7e5-6c9a-8b05-e3ead3f1aa78/resumen-adjudicacion.html</t>
  </si>
  <si>
    <t xml:space="preserve">LICITACIÓN PUBLICA NACIONAL N° 10/2024 “MANTENIMIENTO VARIOS DEL AISP” </t>
  </si>
  <si>
    <t>JOEL DARÍO FILÁRTIGA BÁEZ</t>
  </si>
  <si>
    <t>https://www.contrataciones.gov.py/licitaciones/adjudicacion/1ef91b40-2c6e-668c-b99f-43b6ef908806/resumen-adjudicacion.html</t>
  </si>
  <si>
    <t>DIEGO SZKLARKIERVICZ KALLER</t>
  </si>
  <si>
    <t>MENOR CUANTÍA NACIONAL Nº 66/24 “MANTENIMIENTO PREVENTIVO Y ADQUISICIÓN DE SENSORES PARA ESTACIONES DE USO HIDRO-GEOLÓGICAS" </t>
  </si>
  <si>
    <t>TECH ENTERPRISE S.A</t>
  </si>
  <si>
    <t>https://www.contrataciones.gov.py/licitaciones/adjudicacion/1efa1081-4672-674a-bb64-975b9a96bbc6/resumen-adjudicacion.html</t>
  </si>
  <si>
    <t>MENOR CUANTÍA NACIONAL Nº 45/24 “ADQUISICIÓN DE IMPRESOS Y FORMULARIOS PARA LA DINAC”.</t>
  </si>
  <si>
    <t>LUGAL S.A</t>
  </si>
  <si>
    <t>https://www.contrataciones.gov.py/licitaciones/adjudicacion/1efa1d98-82ec-6c56-aa25-b97b51815dac/resumen-adjudicacion.html</t>
  </si>
  <si>
    <t xml:space="preserve">FRIGON S.A., </t>
  </si>
  <si>
    <t>MENOR CUANTÍA NACIONAL Nº 26/24 “MANTENIMIENTO Y SOPORTE TÉCNICO DE SISTEMA DE PATRIMONIO</t>
  </si>
  <si>
    <t>https://www.contrataciones.gov.py/licitaciones/adjudicacion/1efa0eda-b16a-6352-a214-69d1955e8ffe/resumen-adjudicacion.html</t>
  </si>
  <si>
    <t>MENOR CUANTÍA NACIONAL N° 93/2024 “PROVISIÓN Y COLOCACIÓN DE CORTINAS Y MAMPARAS PARA EL INAC.”.</t>
  </si>
  <si>
    <t xml:space="preserve">FAMETAL S.A., </t>
  </si>
  <si>
    <t>https://www.contrataciones.gov.py/licitaciones/adjudicacion/1efa287f-e4e1-6ed8-bc68-d9a073b258fd/resumen-adjudicacion.html</t>
  </si>
  <si>
    <t>MENOR CUANTÍA NACIONAL Nº 64/24 “SERVICIO DE LIMPIEZA DE JARDINES METEOROLÓGICOS E HIDROLÓGICOS DISTRIBUIDOS EN EL PAÍS”.</t>
  </si>
  <si>
    <t xml:space="preserve">PRODPAR S.A. PRODUCTOS PARAGUAYOS </t>
  </si>
  <si>
    <t>https://www.contrataciones.gov.py/licitaciones/adjudicacion/1ef95fb3-c8c8-6930-91c5-7b9527e13ed9/resumen-adjudicacion.html</t>
  </si>
  <si>
    <t>MENOR CUANTÍA NACIONAL Nº 22/24 “MANTENIMIENTO Y REMODELACIÓN DE SALA DE AUDIO DEL AUDITORIO DEL INAC”.</t>
  </si>
  <si>
    <t>CX CONSTRUCCIONES S.A.</t>
  </si>
  <si>
    <t>https://www.contrataciones.gov.py/licitaciones/adjudicacion/1ef9c432-ae66-6ebe-8c08-d5ead2f6ce60/resumen-adjudicacion.html</t>
  </si>
  <si>
    <t xml:space="preserve">LICITACIÓN PUBLICA NACIONAL N° 41/2024 “ADQUISICION DE UPGRADE DEL SISTEMA DE TRANSMISION RECEPTOR DE NODOS” </t>
  </si>
  <si>
    <t>https://www.contrataciones.gov.py/licitaciones/adjudicacion/1ef9dd06-b554-6996-86c0-7938051c80e4/resumen-adjudicacion.html</t>
  </si>
  <si>
    <t>LICITACIÓN PUBLICA NACIONAL N° 25/2024 " MANTENIMIENTO PREVENTIVO Y CORRECTIVO DE EQUIPOS PESADOS DPTO SAT AISP Y AIG " </t>
  </si>
  <si>
    <t>CANTERO S.A.</t>
  </si>
  <si>
    <t>https://www.contrataciones.gov.py/licitaciones/adjudicacion/1ef900d4-4974-6e74-9ce9-f90bd7eabe87/resumen-adjudicacion.html</t>
  </si>
  <si>
    <t xml:space="preserve">LICITACIÓN PUBLICA NACIONAL N° 12/2024 "SERVICIO DE RECOLECCIÓN DE BASURA PATOLÓGICA PARA EL AISP"  </t>
  </si>
  <si>
    <t>CONSORCIO TESAI PORA</t>
  </si>
  <si>
    <t>https://www.contrataciones.gov.py/licitaciones/adjudicacion/1efa7f9e-7f18-66d0-9bd2-1faa9d66c672/resumen-adjudicacion.html</t>
  </si>
  <si>
    <t>LICITACIÓN PUBLICA NACIONAL N° 65/2024 "MANTENIMIENTO PREVENTIVO Y CORRECTIVO DE CARROS BOMBA MAGIRUS DEL DPTO SEI AISP". </t>
  </si>
  <si>
    <t>https://www.contrataciones.gov.py/licitaciones/adjudicacion/1ef93e9f-e11b-6cd8-a904-8db5172bc505/resumen-adjudicacion.html</t>
  </si>
  <si>
    <t>LICITACIÓN PUBLICA NACIONAL Nº   47/2024 “ADQUISICIÓN Y PUESTA DE MARCHA DE UMAS PARA EL HALL CENTRAL DEL AISP”.</t>
  </si>
  <si>
    <t xml:space="preserve">ENVING S.A. </t>
  </si>
  <si>
    <t>https://www.contrataciones.gov.py/licitaciones/adjudicacion/1efa1dc7-b817-6474-ae0f-434e29b75e61/resumen-adjudicacion.html</t>
  </si>
  <si>
    <t>LICITACIÓN PUBLICA NACIONAL N°43/2024 “ADQUISICIÓN DE CAMIÓN DESAGOTE DPTO SAT AISP " </t>
  </si>
  <si>
    <t>https://www.contrataciones.gov.py/licitaciones/adjudicacion/1efa760a-f5fa-644e-8232-b9461449686b/resumen-adjudicacion.html</t>
  </si>
  <si>
    <t>CONTRATACION EXCLUIDA DE LA LEY N° 7021 “DESTRUCCION DE DOCUMENTOS DE LA DIRECCION NACIONAL DE AERONAUTICA CIVIL”   ID N° 3538</t>
  </si>
  <si>
    <t>EXCLUIDA DE LA LEY</t>
  </si>
  <si>
    <t>RECICLADORA MENDOZA  S.A</t>
  </si>
  <si>
    <t xml:space="preserve">LICITACIÓN PUBLICA NACIONAL N° 74/2024 “ADQUISICIÓN DE REPUESTOS PARA AYUDAS VISUALES PARA EL AISP Y AERÓDROMOS DEL INTERIOR”. </t>
  </si>
  <si>
    <t>https://www.contrataciones.gov.py/licitaciones/adjudicacion/1efa10fc-59c8-6396-a8ff-1fbae4a40b1e/resumen-adjudicacion.html</t>
  </si>
  <si>
    <t xml:space="preserve">WINNER S.R.L., </t>
  </si>
  <si>
    <t xml:space="preserve">LICITACIÓN PUBLICA NACIONAL N° 48/2024 "ADQUISICION DE EQUIPOS PARA COMBATE DE INCENDIO PARA EL AISP"  </t>
  </si>
  <si>
    <t>https://www.contrataciones.gov.py/licitaciones/adjudicacion/1ef8efaa-e486-6fce-85ed-379e63627dee/resumen-adjudicacion.html</t>
  </si>
  <si>
    <t>LICITACIÓN PUBLICA NACIONAL Nº 53/2024 “ADQUISICIÓN DE EQUIPO DE RAYOS X PARA SECTOR DE EXPORTACIÓN DE CARGAS AÉREAS DEL AISP - AD REFERÉNDUM”.</t>
  </si>
  <si>
    <t xml:space="preserve">OMNI S.A. </t>
  </si>
  <si>
    <t>https://www.contrataciones.gov.py/licitaciones/adjudicacion/1efa679a-e321-626a-aea3-0d2f3216f313/resumen-adjudicacion.html</t>
  </si>
  <si>
    <t>LICITACIÓN PUBLICA NACIONAL N° 08/2024 “ADECUACION Y RESPALDO DE OPERACIÓN DEL SISTEMA R&amp;S”</t>
  </si>
  <si>
    <t xml:space="preserve">PROMEC S.R.L., </t>
  </si>
  <si>
    <t>https://www.contrataciones.gov.py/licitaciones/adjudicacion/1ef5fc7f-05ae-6bc4-b8d1-290df7846ed5/resumen-adjudicacion.html</t>
  </si>
  <si>
    <t>CONTRATACIÓN POR EXCEPCIÓN N° 08/2024 "MANTENIMIENTO DE GRUPO ELECTRÓGENO CATERPILLAR DEL AISP Y AERÓDROMO DEL INTERIOR”.</t>
  </si>
  <si>
    <t xml:space="preserve">S.A.C.I. H. PETERSEN </t>
  </si>
  <si>
    <t>https://www.contrataciones.gov.py/licitaciones/adjudicacion/1ef93ebd-737b-658e-b581-b397497c6fb9/resumen-adjudicacion.html</t>
  </si>
  <si>
    <t>LICITACIÓN PUBLICA NACIONAL N° 29/2024 "ADQUISICIÓN DE REMOLCADOR DPTO SAT - AISP”.</t>
  </si>
  <si>
    <t>https://www.contrataciones.gov.py/licitaciones/adjudicacion/1efa6970-9596-6ab8-8622-f7905ffc3b6c/resumen-adjudicacion.html</t>
  </si>
  <si>
    <t>MENOR CUANTÍA NACIONAL Nº 53/24 “ADQUISICIÓN DE BINOCULARES VISIÓN NOCTURNA Y EQUIPOS PARA CONTROL DE RUIDO”.</t>
  </si>
  <si>
    <t>HANDRUG INGENIERÍA DE HUGO FÉLIX BENÍTEZ</t>
  </si>
  <si>
    <t>https://www.contrataciones.gov.py/licitaciones/adjudicacion/1efa5d13-4da1-683e-a212-c54d5b0e07c6/resumen-adjudicacion.html</t>
  </si>
  <si>
    <t>MENOR CUANTÍA NACIONAL Nº 53/24 “ADQUISICIÓN DE BINOCULARES VISIÓN NOCTURNA Y EQUIPOS PARA CONTROL DE RUIDO</t>
  </si>
  <si>
    <t>LABSOL S.A</t>
  </si>
  <si>
    <t>MENOR CUANTÍA NACIONAL Nº 41/24 “ADQUISICIÓN DE MUEBLES, EQUIPOS Y OTROS PARA LA DINAC</t>
  </si>
  <si>
    <t xml:space="preserve">CASA LYONS DE FELICITA BERNAL, </t>
  </si>
  <si>
    <t>https://www.contrataciones.gov.py/licitaciones/adjudicacion/1efa735c-392e-68de-b121-85502f026150/resumen-adjudicacion.html</t>
  </si>
  <si>
    <t>MENOR CUANTÍA NACIONAL Nº 43/24 “ADQUISICIÓN DE ARTÍCULOS REFLECTIVOS DE SEÑALIZACIÓN Y OTROS”.</t>
  </si>
  <si>
    <t xml:space="preserve">GUAINDUPAR S.A., </t>
  </si>
  <si>
    <t>https://www.contrataciones.gov.py/licitaciones/adjudicacion/1efa7426-ea1a-6ccc-8a63-ad93d80c0e0f/resumen-adjudicacion.html</t>
  </si>
  <si>
    <t>LICITACIÓN PUBLICA NACIONAL N° 46/2024 "ADQUISICION DE DOLLYS DPTO. SAT - AISP" </t>
  </si>
  <si>
    <t>https://www.contrataciones.gov.py/licitaciones/adjudicacion/1efa7495-e4f4-6dd2-ace1-cffb8010f0c5/resumen-adjudicacion.html</t>
  </si>
  <si>
    <t>LICITACIÓN PUBLICA NACIONAL N° 15/2024 "ADQUISICION DE CARROS PORTA EQUIPAJES Y OTROS" </t>
  </si>
  <si>
    <t>https://www.contrataciones.gov.py/licitaciones/adjudicacion/1efa80b5-1c0a-63dc-b503-1f9b1a7be0af/resumen-adjudicacion.html</t>
  </si>
  <si>
    <t>MENOR CUANTÍA NACIONAL Nº 94/24 “ADQUISICIÓN DE INSECTICIDAS Y FUMIGANTES”.</t>
  </si>
  <si>
    <t>EMPORIO FERRETERIA S.R.L</t>
  </si>
  <si>
    <t>https://www.contrataciones.gov.py/licitaciones/adjudicacion/1efa6676-bbe2-61ce-a299-67bba029b275/resumen-adjudicacion.html</t>
  </si>
  <si>
    <t>MENOR CUANTÍA NACIONAL Nº 95/24 “SERVICIO DE COMUNICACIÓN PARA EL ACCESO AL SISTEMA DE DETECCIÓN DE RAYOS DE LA DMH”.</t>
  </si>
  <si>
    <t>EBERHARD LEWKOWITZ S.R.L</t>
  </si>
  <si>
    <t>https://www.contrataciones.gov.py/licitaciones/adjudicacion/1efa6682-badc-6db8-b883-ab79f5a7a331/resumen-adjudicacion.html</t>
  </si>
  <si>
    <t>MENOR CUANTÍA NACIONAL Nº 84/24 “ADQUISICIÓN DE EQUIPO REPETIDORA DIGITAL DE COMUNICACIONES”.</t>
  </si>
  <si>
    <t xml:space="preserve">ASUCOM S.A. </t>
  </si>
  <si>
    <t>https://www.contrataciones.gov.py/licitaciones/adjudicacion/1efa597f-6dbe-6280-89ef-51f96795d33d/resumen-adjudicacion.html</t>
  </si>
  <si>
    <t>MENOR CUANTÍA NACIONAL Nº 100/24 “ALQUILER DE SOFTWARE DE PROCESAMIENTO DE IMAGEN Y SUSCRIPCIÓN ANUAL”.</t>
  </si>
  <si>
    <t>https://www.contrataciones.gov.py/licitaciones/adjudicacion/1efa5ce8-9af1-6236-99d1-758b33dc2612/resumen-adjudicacion.html</t>
  </si>
  <si>
    <t>LICITACIÓN PUBLICA NACIONAL N° 85/2024 “ADQUISICION DE SISTEMA ILS/DME PARA LA DINAC</t>
  </si>
  <si>
    <t>https://www.contrataciones.gov.py/licitaciones/adjudicacion/1efa7fde-b8f0-603e-9fda-3dad1918107e/resumen-adjudicacion.html</t>
  </si>
  <si>
    <t>MENOR CUANTÍA NACIONAL Nº 60/24 “ADQUISICIÓN DE ACONDICIONADORES DE AIRE TIPO CENTRAL Y OTROS PARA LA DMH”.</t>
  </si>
  <si>
    <t xml:space="preserve">HARD INFORMÁTICA S.A. </t>
  </si>
  <si>
    <t>https://www.contrataciones.gov.py/licitaciones/adjudicacion/1ef95f9e-ce00-6606-b69e-8d96838b7ae4/resumen-adjudicacion.html</t>
  </si>
  <si>
    <t>MENOR CUANTÍA NACIONAL Nº 104/24 “MANTENIMIENTO Y REPARACIÓN DEL SISTEMA DE ACONDICIONADORES DE PRECISIÓN DE DATACENTER DEL CCU DE MRA, AISP, Y DMH”.</t>
  </si>
  <si>
    <t xml:space="preserve">INFORMATION TECHNOLOGY CONSULTING SUPPORT S.A. </t>
  </si>
  <si>
    <t>https://www.contrataciones.gov.py/licitaciones/adjudicacion/1ef9c4ac-0249-6896-84f6-336f9b785ba2/resumen-adjudicacion.html</t>
  </si>
  <si>
    <t>MENOR CUANTÍA NACIONAL Nº 109/24 “ADQUISICIÓN DE MUEBLES DE OFICINA PARA LA DMH</t>
  </si>
  <si>
    <t xml:space="preserve">MOVICOR S.A.C.I. </t>
  </si>
  <si>
    <t>https://www.contrataciones.gov.py/licitaciones/adjudicacion/1efa66d5-deb6-6cfe-8025-7f984605833b/resumen-adjudicacion.html</t>
  </si>
  <si>
    <t>MENOR CUANTÍA NACIONAL N°  87/24 “ADQUISICIÓN DE VEHÍCULO UTILITARIO PARA LA GERENCIA TÉCNICA D.A.  - AD REFERÉNDUM”.</t>
  </si>
  <si>
    <t xml:space="preserve">GARDEN AUTOMOTORES S.A., </t>
  </si>
  <si>
    <t>https://www.contrataciones.gov.py/licitaciones/adjudicacion/1efa590f-2779-6312-82a5-21bc13c7a5d8/resumen-adjudicacion.html</t>
  </si>
  <si>
    <t>MENOR CUANTÍA NACIONAL Nº 77/2024 “ADQUISICIÓN DE ENCAUSADORES PARA PASAJEROS DEL AISP”.</t>
  </si>
  <si>
    <t xml:space="preserve"> KAAVOTORY IND &amp; COM. DE FANY ALICIE CARDOZO BRITEZ</t>
  </si>
  <si>
    <t>https://www.contrataciones.gov.py/licitaciones/adjudicacion/1efa5c76-c650-6bf6-b09b-9decdb8abb8d/resumen-adjudicacion.html</t>
  </si>
  <si>
    <t>MENOR CUANTÍA NACIONAL Nº 105/24 “ADQUISICIÓN DE INSUMOS MÉDICOS Y OTROS PARA LA DIRECCIÓN DE AEROPUERTOS”.</t>
  </si>
  <si>
    <t xml:space="preserve">DISTRIBUIDORA AMANECER DE MIRIAN ADELAIDA HOPPE MANDIL </t>
  </si>
  <si>
    <t>https://www.contrataciones.gov.py/licitaciones/adjudicacion/1efa7504-248e-6cfe-b616-351ad232359f/resumen-adjudicacion.html</t>
  </si>
  <si>
    <t>MENOR CUANTÍA NACIONAL Nº 73/24 “ADQUISICION DE SILLAS DE RUEDAS PARA LA DINAC- AD REFERENDUM”</t>
  </si>
  <si>
    <t>SOLUMEDIC S.A.</t>
  </si>
  <si>
    <t>https://www.contrataciones.gov.py/licitaciones/adjudicacion/1ef9cfa3-2e2e-6e28-b542-c1b74cb119b4/resumen-adjudicacion.html</t>
  </si>
  <si>
    <t>LICITACIÓN PUBLICA NACIONAL N° 30/2024 "SERVICIO DE SEÑALIZACION HORIZONTAL" </t>
  </si>
  <si>
    <t>CONSTRUTEX S.A</t>
  </si>
  <si>
    <t>https://www.contrataciones.gov.py/licitaciones/adjudicacion/1efa7535-64ad-6afc-9c13-6181f6168c33/resumen-adjudicacion.html</t>
  </si>
  <si>
    <t xml:space="preserve">SERVIAM PARAGUAY S.A., </t>
  </si>
  <si>
    <t xml:space="preserve">LICITACIÓN PUBLICA NACIONAL N°61/2024 “ADECUACIÓN  DE TORRE DE ILUMINACIÓN DE PLATAFORMA DEL AISP”. </t>
  </si>
  <si>
    <t>https://www.contrataciones.gov.py/licitaciones/adjudicacion/1ef9b5a0-be0e-6dee-b3ca-adac1e5a05d5/resumen-adjudicacion.html</t>
  </si>
  <si>
    <t>LICITACIÓN PUBLICA NACIONAL N°21/2024 “ADECUACIÓN SUBSUELO - ACCESO FUNCIONARIO /BOMBA DE DESAGOTE DE SUMIDERO DE 7HP Y DE OFICINAS DE LA GERENCIA DE OPERACIONES DEL AISP</t>
  </si>
  <si>
    <t xml:space="preserve">EN OBRAS DEL ING. NELSON FEDERICO SEGOVIA </t>
  </si>
  <si>
    <t>https://www.contrataciones.gov.py/licitaciones/adjudicacion/1efa6996-97c2-64e2-8528-619f0c3d51c1/resumen-adjudicacion.html</t>
  </si>
  <si>
    <t>MENOR CUANTÍA NACIONAL Nº 91/24 “CONTRATACIÓN DE SERVICIO DE CENTRO DE COPIADO PARA LA DINAC</t>
  </si>
  <si>
    <t>PRINTEC S.A</t>
  </si>
  <si>
    <t>https://www.contrataciones.gov.py/licitaciones/adjudicacion/1efa5c3d-9365-6ab8-913f-11c967a759ce/resumen-adjudicacion.html</t>
  </si>
  <si>
    <t xml:space="preserve">LICITACIÓN PUBLICA NACIONAL N° 73/2024 “CONTRATACION DE SEGURO PARA LA COBERTURA DE RESPONSABILIDAD CIVIL Y LA INFRAESTRUCTURA AEROPORTUARIA” </t>
  </si>
  <si>
    <t>COASEGURO ASEGURADORA YACYRETA S.A. (RUC 80021999-6) / PATRIA S.A. DE SEGUROS Y REASEGUROS (RUC 80003140-7) / ASEGURADORA DEL ESTE S.A. (80025781-2), con RUC DNCP – 001913</t>
  </si>
  <si>
    <t>https://www.contrataciones.gov.py/licitaciones/adjudicacion/1efa844c-d78e-6442-ba67-d58d884bbf3f/resumen-adjudicacion.html</t>
  </si>
  <si>
    <t>MENOR CUANTÍA NACIONAL Nº 97/24 “CONSTRUCCIÓN DE DEPÓSITO PARA EL DPTO. DE PATRIMONIO</t>
  </si>
  <si>
    <t xml:space="preserve">INGENIO SARTORI S.A. </t>
  </si>
  <si>
    <t>https://www.contrataciones.gov.py/licitaciones/adjudicacion/1efa826e-ae27-6e4e-93fd-e1145b995d5b/resumen-adjudicacion.html</t>
  </si>
  <si>
    <t>MENOR CUANTÍA NACIONAL Nº102/24 “MANTENIMIENTO DE TRANSFORMADORES DEL AISP Y AERODROMOS DEL INTERIOR Y DE BANCO CAPACITADORES DEL AISP”.</t>
  </si>
  <si>
    <t xml:space="preserve">OMEGA INGENIERIA S.R.L. </t>
  </si>
  <si>
    <t>https://www.contrataciones.gov.py/licitaciones/adjudicacion/1efa72fb-0ff2-6206-ac4e-1737114280b2/resumen-adjudicacion.html</t>
  </si>
  <si>
    <t>MENOR CUANTÍA NACIONAL Nº 86/24 “SERVICIO DE MANTENIMIENTO Y REPARACION DE GRUPOS ELECTROGENOS DEL CMN - RADAR METEOROLOGICO, DATACENTER CABECERA NORTE AISP, AERODROMOS DEL INTERIOR Y ADQUISICION DE TRANSFORMADOR ELECTRICO PARA LA DMH.”.</t>
  </si>
  <si>
    <t xml:space="preserve">OPEL- CARLOS IRENEO SENA CACERES </t>
  </si>
  <si>
    <t>https://www.contrataciones.gov.py/licitaciones/adjudicacion/1efa6736-d676-677c-8fc5-597860c6e859/resumen-adjudicacion.html</t>
  </si>
  <si>
    <t>MENOR CUANTÍA NACIONAL Nº68/24 “ADQUISICIÓN DE PINTURAS”.</t>
  </si>
  <si>
    <t xml:space="preserve">IMPORTADORA DE UTILIDADES S.A. (IMUT S.A.) </t>
  </si>
  <si>
    <t>https://www.contrataciones.gov.py/licitaciones/adjudicacion/1efa7469-ffdb-6a50-82fe-31ebeb17af07/resumen-adjudicacion.html</t>
  </si>
  <si>
    <t>MENOR CUANTÍA NACIONAL Nº98/24 “ADECUACIÓN DE ÁREAS DE EXPORTACIÓN DE CARGAS AÉREAS DEL AISP”.</t>
  </si>
  <si>
    <t>https://www.contrataciones.gov.py/licitaciones/adjudicacion/1efa77e8-ae2f-6706-998e-d1afcb72b545/resumen-adjudicacion.html</t>
  </si>
  <si>
    <t xml:space="preserve">LICITACIÓN PUBLICA NACIONAL N°50/2024 “ASISTENCIA TÉCNICA PARA SISTEMA IFIS/AEROCOST”. </t>
  </si>
  <si>
    <t>HELITACTICAS.A.</t>
  </si>
  <si>
    <t>https://www.contrataciones.gov.py/licitaciones/adjudicacion/1efa7faf-417e-6ebc-add4-7d83a8c1991c/resumen-adjudicacion.html</t>
  </si>
  <si>
    <t>MENOR CUANTÍA NACIONAL Nº 38/24 “SERVICIO DE FUMIGACIÓN PARA EL AISP Y RADAR</t>
  </si>
  <si>
    <t xml:space="preserve">JD SERVICIOS DE JORGE DANIEL ARGUELLO AQUINO </t>
  </si>
  <si>
    <t>https://www.contrataciones.gov.py/licitaciones/adjudicacion/1efa66b4-a66b-68b6-bb0d-7d95fe358cc8/resumen-adjudicacion.html</t>
  </si>
  <si>
    <t>MENOR CUANTÍA NACIONAL Nº92/24 “CONSTRUCCION DE SALA TECNICA Y BLOQUE INFORMATICO”.</t>
  </si>
  <si>
    <t>EM CONSTRUCCIONES DE ERICO DAVID MEAURIO ALONSO</t>
  </si>
  <si>
    <t>https://www.contrataciones.gov.py/licitaciones/adjudicacion/1efa5bb0-9bcb-66f4-9431-8fa8bbf59370/resumen-adjudicacion.html</t>
  </si>
  <si>
    <t xml:space="preserve">MOVITEC S.R.L </t>
  </si>
  <si>
    <t xml:space="preserve">MARESAGA S.R.L., </t>
  </si>
  <si>
    <t>MENOR CUANTÍA NACIONAL Nº 46/24 “ADQUISICIÓN DE TEXTILES, UNIFORMES, CALZADOS Y OTROS PARA LA DINAC”.</t>
  </si>
  <si>
    <t xml:space="preserve">MGP UNIFORMES PARAGUAY </t>
  </si>
  <si>
    <t>https://www.contrataciones.gov.py/licitaciones/adjudicacion/1efa753e-358e-620e-8416-71c6a942ab9f/resumen-adjudicacion.html</t>
  </si>
  <si>
    <t xml:space="preserve">LICITACIÓN PUBLICA NACIONAL N° 14/2024 "ADECUACIÓN DE INFRAESTRUCTURA TECNOLÓGICA PARA EL SISTEMA DE CARGAS ÁREAS”. </t>
  </si>
  <si>
    <t xml:space="preserve">INFORMATION TECHNOLOGY CONSULTING S.A. </t>
  </si>
  <si>
    <t>https://www.contrataciones.gov.py/licitaciones/adjudicacion/1efa80fd-a868-6b88-ad08-31e946f208e9/resumen-adjudicacion.html</t>
  </si>
  <si>
    <t>CONTRATACIÓN POR EXCEPCIÓN N° 09/2024 " CONTRATACION DE SERVICIO DE RECOLECCION DE RESIDUOS PARA LA GTT Y CIPAA”.</t>
  </si>
  <si>
    <t>ECOTOTAL S.A</t>
  </si>
  <si>
    <t>https://www.contrataciones.gov.py/licitaciones/convocatoria/1ef74f5d-5466-6e06-a400-d54939011adf.html</t>
  </si>
  <si>
    <t>MENOR CUANTÍA NACIONAL Nº 106/24 “SERVICIO DE FUMIGACION PARA LA DINAC”</t>
  </si>
  <si>
    <t xml:space="preserve">FUMIPRO DE DIEGO RAFAEL BECONI OCHIPINTI </t>
  </si>
  <si>
    <t>https://www.contrataciones.gov.py/licitaciones/adjudicacion/1efa77e5-6d4d-634e-8e58-6be41fce4b96/resumen-adjudicacion.html</t>
  </si>
  <si>
    <t>MENOR CUANTÍA NACIONAL Nº38/24 “SERVICIO DE FUMIGACION PARA EL AISP Y RADAR</t>
  </si>
  <si>
    <t xml:space="preserve">RODOMAQ S.A., </t>
  </si>
  <si>
    <t xml:space="preserve">LICITACIÓN PUBLICA NACIONAL N° 28/2024 "ADQUISICIÓN DE EQUIPOS INFORMÁTICOS Y OTROS”. </t>
  </si>
  <si>
    <t xml:space="preserve">CELEXX S.A. </t>
  </si>
  <si>
    <t>https://www.contrataciones.gov.py/licitaciones/convocatoria/1ef6616d-ab81-6454-908e-d35d4cfb16f5.html</t>
  </si>
  <si>
    <t>LICITACIÓN PUBLICA NACIONAL N° 84/2024 "ADQUISICION DE EQUIPOS DE SEGURIDAD PARA ENCARNACION- AD REFERENDUM”</t>
  </si>
  <si>
    <t xml:space="preserve">FUNCION DIGITAL PARAGUAY S.A </t>
  </si>
  <si>
    <t>https://www.contrataciones.gov.py/licitaciones/adjudicacion/1efa824b-3ffc-6a00-8765-01580be80b31/resumen-adjudicacion.html</t>
  </si>
  <si>
    <t>MENOR CUANTIA NACIONAL N° 81/2024 "ADQUISICION DE TONER, CARTUCHOS Y OTROS</t>
  </si>
  <si>
    <t>MICROTEK DE GUSTAVO DANIEL ROJAS AVALOS</t>
  </si>
  <si>
    <t>https://www.contrataciones.gov.py/licitaciones/adjudicacion/1efa77eb-da36-6c34-bd64-11f7f94f2ae4/resumen-adjudicacion.html</t>
  </si>
  <si>
    <t>LICITACIÓN PUBLICA NACIONAL N° 83/2024 “ADQUISICION DE SISTEMA VOR DOPPLER Y DME PARA LA DINAC”</t>
  </si>
  <si>
    <t>https://www.contrataciones.gov.py/licitaciones/adjudicacion/1efa8310-616f-6654-80ec-a973441575c6/resumen-adjudicacion.html</t>
  </si>
  <si>
    <t xml:space="preserve">TARGET INTERNATIONAL TRADING S.A </t>
  </si>
  <si>
    <t>MENOR CUANTÍA NACIONAL Nº 76/24 “CONTRATACION DE SERVICIO DE RECARGA, ADQUISICION DE EXTINTORES Y OTROS PARA LA DINAC”.</t>
  </si>
  <si>
    <t xml:space="preserve">OXIPAR S.A. </t>
  </si>
  <si>
    <t>https://www.contrataciones.gov.py/licitaciones/adjudicacion/1efa77f3-91c8-64c2-baa0-bdd95cb3e223/resumen-adjudicacion.html</t>
  </si>
  <si>
    <t>TIAXIOM S.A.</t>
  </si>
  <si>
    <t>LICITACIÓN PUBLICA NACIONAL N° 76/2024 “MANTENIMIENTO DE RAYOS X DEL AISP Y AIG</t>
  </si>
  <si>
    <t>https://www.contrataciones.gov.py/licitaciones/convocatoria/1ef75f26-136f-6262-9992-ab0b02f87b03.html</t>
  </si>
  <si>
    <t xml:space="preserve">LICITACIÓN PÚBLICA NACIONAL N° 07/2024 “CONTRATACIÓN DE SERVICIO DE LIMPIEZA DE OFICINAS DINAC UBICADAS EN EL MINISTERIO DE DEFENSA NACIONAL”. </t>
  </si>
  <si>
    <t>GRUPO SAN ALFREDO S.R.L</t>
  </si>
  <si>
    <t>https://www.contrataciones.gov.py/licitaciones/adjudicacion/1ef597de-7366-673a-9c6a-27d8d5f1042d/resumen-adjudicacion.html</t>
  </si>
  <si>
    <t>MENOR CUANTÍA NACIONAL Nº82/24 “RESERVORIO DE AGUA POTABLE Y SISTEMA DE PREVENCIÓN DE INCENDIO PARA EL AISP”.</t>
  </si>
  <si>
    <t xml:space="preserve">MES INGENIERÍA S.A. </t>
  </si>
  <si>
    <t>https://www.contrataciones.gov.py/licitaciones/adjudicacion/1efa7485-da9a-6ff4-bcef-2f41d4065279/resumen-adjudicacion.html</t>
  </si>
  <si>
    <t xml:space="preserve">FUNCIÓN DIGITAL PARAGUAY S.A. </t>
  </si>
  <si>
    <t>LICITACIÓN PÚBLICA NACIONAL N° 60/2024 "ADQUISICIÓN DE GENERADORES, COMPRENSORES DE AIRE Y OTROS”.</t>
  </si>
  <si>
    <t>https://www.contrataciones.gov.py/licitaciones/adjudicacion/1efa8003-6327-6aec-a1b7-9b6af1639571/resumen-adjudicacion.html</t>
  </si>
  <si>
    <t xml:space="preserve">PMC INGENIERIA DE NELSON FRANCISCO VERA QUINTANA </t>
  </si>
  <si>
    <t>Ejecutado Primer, Segundo , Tercer y Cuarto Trimestre</t>
  </si>
  <si>
    <t>ALQUILER DE INMUEBLE PARA OFICINAS ADMINISTRATIVAS DE LA DINAC - AD REFERÉNDUM</t>
  </si>
  <si>
    <t>SOCIEDAD GENERAL DE CONSTRUCCIONES CIVILES S.A.</t>
  </si>
  <si>
    <t>Ejecución</t>
  </si>
  <si>
    <t>https://www.contrataciones.gov.py/sin-difusion-convocatoria/438888-alquiler-inmueble-oficinas-administrativas-dinac-ad-referendum-1</t>
  </si>
  <si>
    <t>CONTRATACIÓN DIRECTA Nº 01/2024 “CONTRATACIÓN DE SERVICIO DE FLETE PARA TRASLADO DE BIENES PATRIMONIALES DE LA DINAC AD REFERÉNDUM”.</t>
  </si>
  <si>
    <t>LA MAYORÍA DE CARLOS OVIEDO</t>
  </si>
  <si>
    <t>https://www.contrataciones.gov.py/licitaciones/adjudicacion/439327-contratacion-servicio-flete-traslado-bienes-patrimoniales-dinac-ad-referendum-1</t>
  </si>
  <si>
    <t>CONTRATACIÓN DIRECTA N° 60/2023 "CONTRATACIÓN DE SERVICIO DE AUDITORIA EXTERNA FINANCIERA E IMPOSITIVA DEL EJERCICIO 2023"</t>
  </si>
  <si>
    <t xml:space="preserve">BAKER TILLY PARAGUAY </t>
  </si>
  <si>
    <t>https://www.contrataciones.gov.py/licitaciones/adjudicacion/436184-contratacion-servicio-auditoria-externa-financiera-e-impositiva-ejercicio-2023-1</t>
  </si>
  <si>
    <t>CONTRATACIÓN POR EXCEPCIÓN N° 01/2024 "SERVICIO DE RECOLECCIÓN DE RESIDUOS PARA EL AIG - AD REFERÉNDUM"</t>
  </si>
  <si>
    <t>ECOTOTAL S.A.</t>
  </si>
  <si>
    <t>https://www.contrataciones.gov.py/licitaciones/adjudicacion/438837-servicio-recoleccion-residuos-aig-ad-referendum-1</t>
  </si>
  <si>
    <t>LOCACIÓN DE INMUEBLE PARA ASIENTO DE ESTACIÓN METEOROLÓGICA QUIINDY - AD REFERÉNDUM</t>
  </si>
  <si>
    <t>TORIBIA EMILIANA FLORES</t>
  </si>
  <si>
    <t>https://www.contrataciones.gov.py/licitaciones/planificacion/439500-locacion-inmueble-asiento-estacion-meteorologica-quiindy-ad-referendum</t>
  </si>
  <si>
    <t>CONTRATACIÓN DIRECTA Nº 69/2023 “ADQUISICIÓN DE MONTACARGAS PARA CARGAS AÉREAS PARA EL AIG – AD REFERÉNDUM”</t>
  </si>
  <si>
    <t>RODOMAQ S.A.</t>
  </si>
  <si>
    <t>https://www.contrataciones.gov.py/licitaciones/adjudicacion/436740-adquisicion-montacargas-gerencia-cargas-aereas-aig-ad-referendum-1/resumen-adjudicacion.html</t>
  </si>
  <si>
    <t>CONTRATACION POR EXCEPCION N° 02/2024, AMPARADO EN LA URGENCIA IMPOSTERGABLE PARA EL SERVICIO DE LIMPIEZA DEL AISP</t>
  </si>
  <si>
    <t>CONSERMAR MULTISERVICIO DE MARIELA CAROLINA MOLAS SAMUDIO</t>
  </si>
  <si>
    <t>Verificación</t>
  </si>
  <si>
    <t>https://www.contrataciones.gov.py/licitaciones/adjudicacion/438242-contratacion-servicio-limpieza-aisp-aig-ad-referendum-1/resumen-adjudicacion.html</t>
  </si>
  <si>
    <t>MENOR CUANTIA NACIONAL Nº 02/24 "SERVICIO DE DESMONTAJE, MONTAJE Y PUESTA EN FUNCIONAMIENTO DE DATACENTER CGTIC"</t>
  </si>
  <si>
    <t>https://www.contrataciones.gov.py/licitaciones/adjudicacionAdjudicación de la Licitación 440035 - servicio de desmontaje, montaje y puesta en funcionamiento de datacenter CGTICadjudicacion.html</t>
  </si>
  <si>
    <t>LICITACIÓN POR CONCURSO DE OFERTAS N° 01/2024 “CONTRATACIÓN DE SEGUROS VARIOS PARA EL INAC”</t>
  </si>
  <si>
    <t>Finiquitado</t>
  </si>
  <si>
    <t>https://www.contrataciones.gov.py/licitaciones/adjudicacion/439289-contratacion-seguros-varios-inac-ad-referendum-1/resumen-adjudicacion.html</t>
  </si>
  <si>
    <t>LICITACIÓN POR CONCURSO DE OFERTAS N° 42/2023 "ADQUISICIÓN DE EQUIPOS DE CALIBRACIÓN PARA LA DMH"</t>
  </si>
  <si>
    <t>LABSOL S.A.</t>
  </si>
  <si>
    <t>https://www.contrataciones.gov.py/licitaciones/adjudicacion/425565-adquisicion-equipos-calibracion-dmh-1/resumen-adjudicacion.html</t>
  </si>
  <si>
    <t>CONTRATACIÓN DIRECTA N° 02/2024  "ADUISICIÓN DE LIBROS DE REGISTRO DE HORAS DE VUELO - AD REFERÉNDUM"</t>
  </si>
  <si>
    <t>EDGAR BERNARDINO RODRIGUEZ BARIIOS</t>
  </si>
  <si>
    <t>https://www.contrataciones.gov.py/licitaciones/adjudicacion/439697-adquisicion-libros-registro-horas-vuelo-ad-referendum-1/resumen-adjudicacion.html</t>
  </si>
  <si>
    <t>LICITACIÓN PÚBLICA NACIONAL SBE N° 01/2024 "CONTRATACIÓN DE SERVICIO DE LIMPIEZA PARA EL AISP Y AIG - AD REFERÉNDUM"</t>
  </si>
  <si>
    <t>SERPAR S.A.</t>
  </si>
  <si>
    <t>LICITACIÓN PÚBLICA NACIONAL SBE N° 37/2023 "SUMINISTRO DE INSTALACIÓN Y PUESTA EN SERVICIO DE INFRAESTRUCTURA TECNOLÓGICA PARA EL ATC INAC"</t>
  </si>
  <si>
    <t>https://www.contrataciones.gov.py/licitaciones/adjudicacion/425382-suministro-instalacion-puesta-servicio-infraestructura-tecnologica-atc-inac-1/resumen-adjudicacion.html</t>
  </si>
  <si>
    <t>LICITACIÓN POR CONCURSO DE OFERTAS N° 47/2023 “MANTENIMIENTO PREVENTIVO CORRECTIVO DE CENTRAL TELEFÓNICA”</t>
  </si>
  <si>
    <t>HEIDECOM S.A.</t>
  </si>
  <si>
    <t>https://www.contrataciones.gov.py/licitaciones/adjudicacion/429192-mantenimiento-preventivo-correctivo-central-telefonica-1/resumen-adjudicacion.html</t>
  </si>
  <si>
    <t>LICITACION POR CONCURSO DE OFERTAS N° 02/2024 “CONTRATACION DE SERVICIO DE LIMPIEZA PARA LA DIRECCION DE AERONAUTICA- AD REFERENDUM”</t>
  </si>
  <si>
    <t>CEVIMA S.A.</t>
  </si>
  <si>
    <t>https://www.contrataciones.gov.py/licitaciones/adjudicacion/439347-lco-01-2024-contratacion-servicio-limpieza-direccion-aeronautica-ad-referendum-1/resumen-adjudicacion.html</t>
  </si>
  <si>
    <t>MENOR CUANTIA NACIONAL Nº 04/24 "ADQUISICIÓN DE IMPRESOS Y FORMULARIOS PARA LA DMH"</t>
  </si>
  <si>
    <t>GRAFICA MONARCA S.R.L.</t>
  </si>
  <si>
    <t>https://www.contrataciones.gov.py/licitaciones/adjudicacion/Adjudicación de la Licitación 440179 - adquisición de impresos y formularios para la DMHesumen-adjudicacion.html</t>
  </si>
  <si>
    <t>Observaciones: Los datos que corresponden del 1er, 2do., tercer trimestre  de la columna de ESTADO: Ejecucion/Finiquitado, son del archivo de informes trimestrales publicados en su momento.</t>
  </si>
  <si>
    <r>
      <rPr>
        <b/>
        <sz val="11"/>
        <color theme="1"/>
        <rFont val="Calibri"/>
        <family val="2"/>
      </rPr>
      <t xml:space="preserve">Observacion: </t>
    </r>
    <r>
      <rPr>
        <sz val="11"/>
        <color theme="1"/>
        <rFont val="Calibri"/>
        <family val="2"/>
      </rPr>
      <t>Los datos fueron proveidos por la Sub Direccion de Administracion y Finanzas  sujetos a ajustes, conforme al Memo de la GF/SDAF Nº 01/2025 por prudencia, las informaciones provisorias, no provoque confusion en los usuarios de la misma.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</si>
</sst>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8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sz val="11"/>
      <color rgb="FF000000"/>
      <name val="Calibri"/>
      <family val="2"/>
    </font>
    <font>
      <sz val="11"/>
      <name val="Calibri"/>
      <family val="2"/>
    </font>
    <font>
      <sz val="11"/>
      <color rgb="FF000000"/>
      <name val="Calibri"/>
      <family val="2"/>
      <scheme val="minor"/>
    </font>
    <font>
      <b/>
      <sz val="11"/>
      <name val="Garamond"/>
      <family val="1"/>
    </font>
    <font>
      <b/>
      <sz val="11"/>
      <color rgb="FF000000"/>
      <name val="Garamond"/>
      <family val="1"/>
    </font>
    <font>
      <u/>
      <sz val="11"/>
      <color rgb="FF0563C1"/>
      <name val="Calibri"/>
      <family val="2"/>
      <scheme val="minor"/>
    </font>
    <font>
      <b/>
      <sz val="12"/>
      <name val="Garamond"/>
      <family val="1"/>
    </font>
    <font>
      <b/>
      <sz val="18"/>
      <color theme="4" tint="-0.499984740745262"/>
      <name val="Calibri"/>
      <family val="2"/>
      <scheme val="minor"/>
    </font>
    <font>
      <b/>
      <sz val="14"/>
      <name val="Garamond"/>
      <family val="1"/>
    </font>
    <font>
      <sz val="14"/>
      <name val="Garamond"/>
      <family val="1"/>
    </font>
    <font>
      <sz val="11"/>
      <color theme="1"/>
      <name val="Calibri Light"/>
      <family val="2"/>
      <scheme val="major"/>
    </font>
    <font>
      <sz val="12"/>
      <color rgb="FF000000"/>
      <name val="Calibri"/>
      <family val="2"/>
      <scheme val="minor"/>
    </font>
    <font>
      <sz val="11"/>
      <color theme="1"/>
      <name val="Arial"/>
      <family val="2"/>
    </font>
    <font>
      <b/>
      <sz val="11"/>
      <color theme="1"/>
      <name val="Arial"/>
      <family val="2"/>
    </font>
    <font>
      <sz val="12"/>
      <color theme="1"/>
      <name val="Times New Roman"/>
      <family val="1"/>
    </font>
    <font>
      <sz val="11"/>
      <color theme="10"/>
      <name val="Calibri"/>
      <family val="2"/>
      <scheme val="minor"/>
    </font>
    <font>
      <b/>
      <sz val="11"/>
      <color theme="4"/>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7" tint="0.79998168889431442"/>
        <bgColor rgb="FF000000"/>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rgb="FFFFF2CC"/>
        <bgColor rgb="FFFFF2CC"/>
      </patternFill>
    </fill>
    <fill>
      <patternFill patternType="solid">
        <fgColor rgb="FFFEF2CB"/>
        <bgColor rgb="FFFEF2CB"/>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thin">
        <color auto="1"/>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style="thin">
        <color rgb="FF000000"/>
      </left>
      <right style="thin">
        <color auto="1"/>
      </right>
      <top/>
      <bottom style="thin">
        <color auto="1"/>
      </bottom>
      <diagonal/>
    </border>
    <border>
      <left style="thin">
        <color auto="1"/>
      </left>
      <right style="medium">
        <color indexed="64"/>
      </right>
      <top/>
      <bottom style="thin">
        <color auto="1"/>
      </bottom>
      <diagonal/>
    </border>
  </borders>
  <cellStyleXfs count="11">
    <xf numFmtId="0" fontId="0" fillId="0" borderId="0">
      <alignment vertical="center"/>
    </xf>
    <xf numFmtId="9" fontId="50" fillId="0" borderId="0" applyFont="0" applyFill="0" applyBorder="0" applyAlignment="0" applyProtection="0"/>
    <xf numFmtId="0" fontId="48" fillId="0" borderId="0">
      <alignment vertical="center"/>
    </xf>
    <xf numFmtId="0" fontId="64" fillId="0" borderId="0" applyNumberFormat="0" applyFill="0" applyBorder="0" applyAlignment="0" applyProtection="0">
      <alignment vertical="center"/>
    </xf>
    <xf numFmtId="41" fontId="47" fillId="0" borderId="0" applyFont="0" applyFill="0" applyBorder="0" applyAlignment="0" applyProtection="0"/>
    <xf numFmtId="41" fontId="67" fillId="0" borderId="0" applyFont="0" applyFill="0" applyBorder="0" applyAlignment="0" applyProtection="0"/>
    <xf numFmtId="9" fontId="35" fillId="0" borderId="0" applyFont="0" applyFill="0" applyBorder="0" applyAlignment="0" applyProtection="0"/>
    <xf numFmtId="0" fontId="35" fillId="0" borderId="0">
      <alignment vertical="center"/>
    </xf>
    <xf numFmtId="41" fontId="35" fillId="0" borderId="0" applyFont="0" applyFill="0" applyBorder="0" applyAlignment="0" applyProtection="0"/>
    <xf numFmtId="9" fontId="18" fillId="0" borderId="0" applyFont="0" applyFill="0" applyBorder="0" applyAlignment="0" applyProtection="0"/>
    <xf numFmtId="0" fontId="18" fillId="0" borderId="0">
      <alignment vertical="center"/>
    </xf>
  </cellStyleXfs>
  <cellXfs count="612">
    <xf numFmtId="0" fontId="0" fillId="0" borderId="0" xfId="0">
      <alignment vertical="center"/>
    </xf>
    <xf numFmtId="0" fontId="52" fillId="0" borderId="0" xfId="0" applyFont="1">
      <alignment vertical="center"/>
    </xf>
    <xf numFmtId="0" fontId="57" fillId="0" borderId="0" xfId="0" applyFont="1">
      <alignment vertical="center"/>
    </xf>
    <xf numFmtId="0" fontId="52" fillId="3" borderId="0" xfId="0" applyFont="1" applyFill="1">
      <alignment vertical="center"/>
    </xf>
    <xf numFmtId="0" fontId="56" fillId="2" borderId="1" xfId="0" applyFont="1" applyFill="1" applyBorder="1" applyAlignment="1" applyProtection="1">
      <alignment horizontal="center" vertical="center" wrapText="1"/>
      <protection locked="0"/>
    </xf>
    <xf numFmtId="0" fontId="52" fillId="0" borderId="0" xfId="0" applyFont="1" applyProtection="1">
      <alignment vertical="center"/>
      <protection locked="0"/>
    </xf>
    <xf numFmtId="0" fontId="48" fillId="8" borderId="1" xfId="0" applyFont="1" applyFill="1" applyBorder="1" applyAlignment="1">
      <alignment horizontal="center" vertical="top" wrapText="1"/>
    </xf>
    <xf numFmtId="0" fontId="65" fillId="8" borderId="1" xfId="0" applyFont="1" applyFill="1" applyBorder="1" applyAlignment="1">
      <alignment horizontal="center" vertical="center"/>
    </xf>
    <xf numFmtId="3" fontId="66" fillId="8" borderId="1" xfId="0" applyNumberFormat="1" applyFont="1" applyFill="1" applyBorder="1">
      <alignment vertical="center"/>
    </xf>
    <xf numFmtId="3" fontId="65" fillId="8" borderId="1" xfId="0" applyNumberFormat="1" applyFont="1" applyFill="1" applyBorder="1">
      <alignment vertical="center"/>
    </xf>
    <xf numFmtId="0" fontId="56" fillId="6" borderId="1" xfId="0" applyFont="1" applyFill="1" applyBorder="1" applyAlignment="1">
      <alignment horizontal="center" vertical="center"/>
    </xf>
    <xf numFmtId="0" fontId="57" fillId="2" borderId="1" xfId="0" applyFont="1" applyFill="1" applyBorder="1" applyAlignment="1">
      <alignment horizontal="center" vertical="center"/>
    </xf>
    <xf numFmtId="0" fontId="52" fillId="0" borderId="0" xfId="0" applyFont="1" applyAlignment="1">
      <alignment horizontal="center" vertical="center"/>
    </xf>
    <xf numFmtId="0" fontId="55" fillId="8" borderId="1" xfId="0" applyFont="1" applyFill="1" applyBorder="1" applyAlignment="1">
      <alignment horizontal="center" vertical="center"/>
    </xf>
    <xf numFmtId="0" fontId="56" fillId="4" borderId="1" xfId="0" applyFont="1" applyFill="1" applyBorder="1" applyAlignment="1">
      <alignment horizontal="center" vertical="top" wrapText="1"/>
    </xf>
    <xf numFmtId="0" fontId="60" fillId="2" borderId="1" xfId="0" applyFont="1" applyFill="1" applyBorder="1" applyAlignment="1">
      <alignment horizontal="center" vertical="center"/>
    </xf>
    <xf numFmtId="0" fontId="60" fillId="2" borderId="1" xfId="0" applyFont="1" applyFill="1" applyBorder="1" applyAlignment="1">
      <alignment horizontal="center" vertical="center" wrapText="1"/>
    </xf>
    <xf numFmtId="0" fontId="48" fillId="8" borderId="3" xfId="0" applyFont="1" applyFill="1" applyBorder="1" applyAlignment="1">
      <alignment horizontal="right" vertical="center" wrapText="1"/>
    </xf>
    <xf numFmtId="0" fontId="52" fillId="0" borderId="0" xfId="0" applyFont="1" applyAlignment="1">
      <alignment horizontal="right" vertical="center"/>
    </xf>
    <xf numFmtId="0" fontId="42" fillId="8" borderId="2" xfId="0" applyFont="1" applyFill="1" applyBorder="1" applyAlignment="1">
      <alignment horizontal="left" vertical="center" wrapText="1"/>
    </xf>
    <xf numFmtId="0" fontId="52" fillId="0" borderId="0" xfId="0" applyFont="1">
      <alignment vertical="center"/>
    </xf>
    <xf numFmtId="0" fontId="52" fillId="0" borderId="0" xfId="0" applyFont="1" applyProtection="1">
      <alignment vertical="center"/>
      <protection locked="0"/>
    </xf>
    <xf numFmtId="15" fontId="0" fillId="8" borderId="1" xfId="0" applyNumberFormat="1" applyFont="1" applyFill="1" applyBorder="1" applyAlignment="1">
      <alignment horizontal="center" vertical="center" wrapText="1"/>
    </xf>
    <xf numFmtId="0" fontId="44" fillId="8" borderId="3" xfId="0" applyFont="1" applyFill="1" applyBorder="1" applyAlignment="1" applyProtection="1">
      <alignment horizontal="center" vertical="center"/>
      <protection locked="0"/>
    </xf>
    <xf numFmtId="0" fontId="56" fillId="8" borderId="2" xfId="0" applyFont="1" applyFill="1" applyBorder="1" applyAlignment="1" applyProtection="1">
      <alignment horizontal="center" vertical="center"/>
      <protection locked="0"/>
    </xf>
    <xf numFmtId="0" fontId="56" fillId="8" borderId="3" xfId="0" applyFont="1" applyFill="1" applyBorder="1" applyAlignment="1" applyProtection="1">
      <alignment horizontal="center" vertical="center"/>
      <protection locked="0"/>
    </xf>
    <xf numFmtId="14" fontId="43" fillId="8" borderId="4" xfId="0" applyNumberFormat="1" applyFont="1" applyFill="1" applyBorder="1" applyAlignment="1" applyProtection="1">
      <alignment horizontal="center" vertical="center" wrapText="1"/>
      <protection locked="0"/>
    </xf>
    <xf numFmtId="0" fontId="44" fillId="8" borderId="4" xfId="0" applyFont="1" applyFill="1" applyBorder="1" applyAlignment="1" applyProtection="1">
      <alignment horizontal="center" vertical="center"/>
      <protection locked="0"/>
    </xf>
    <xf numFmtId="9" fontId="29" fillId="8" borderId="1" xfId="1" applyFont="1" applyFill="1" applyBorder="1" applyAlignment="1">
      <alignment horizontal="center" vertical="center"/>
    </xf>
    <xf numFmtId="0" fontId="34" fillId="8" borderId="4"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52" fillId="8" borderId="0" xfId="0" applyFont="1" applyFill="1">
      <alignment vertical="center"/>
    </xf>
    <xf numFmtId="3" fontId="0" fillId="8" borderId="1" xfId="0" applyNumberFormat="1" applyFont="1" applyFill="1" applyBorder="1" applyAlignment="1">
      <alignment horizontal="center" vertical="center" wrapText="1"/>
    </xf>
    <xf numFmtId="0" fontId="24" fillId="8" borderId="1" xfId="0" applyFont="1" applyFill="1" applyBorder="1" applyAlignment="1" applyProtection="1">
      <alignment horizontal="center" vertical="center" wrapText="1"/>
      <protection locked="0"/>
    </xf>
    <xf numFmtId="0" fontId="56" fillId="2" borderId="1" xfId="0" applyFont="1" applyFill="1" applyBorder="1" applyAlignment="1">
      <alignment horizontal="center" vertical="center" wrapText="1"/>
    </xf>
    <xf numFmtId="0" fontId="44" fillId="8" borderId="2" xfId="0" applyFont="1" applyFill="1" applyBorder="1" applyAlignment="1" applyProtection="1">
      <alignment horizontal="center" vertical="center" wrapText="1"/>
      <protection locked="0"/>
    </xf>
    <xf numFmtId="0" fontId="44" fillId="8" borderId="4" xfId="0" applyFont="1" applyFill="1" applyBorder="1" applyAlignment="1" applyProtection="1">
      <alignment horizontal="center" vertical="center" wrapText="1"/>
      <protection locked="0"/>
    </xf>
    <xf numFmtId="0" fontId="35" fillId="8" borderId="1"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56" fillId="2" borderId="1" xfId="0" applyFont="1" applyFill="1" applyBorder="1" applyAlignment="1">
      <alignment horizontal="center" vertical="center"/>
    </xf>
    <xf numFmtId="0" fontId="29" fillId="8"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52" fillId="14" borderId="23" xfId="0" applyFont="1" applyFill="1" applyBorder="1" applyAlignment="1">
      <alignment horizontal="center" vertical="center"/>
    </xf>
    <xf numFmtId="0" fontId="52" fillId="14" borderId="24" xfId="0" applyFont="1" applyFill="1" applyBorder="1" applyAlignment="1">
      <alignment horizontal="center" vertical="center"/>
    </xf>
    <xf numFmtId="0" fontId="52" fillId="14" borderId="25" xfId="0" applyFont="1" applyFill="1" applyBorder="1" applyAlignment="1">
      <alignment horizontal="center" vertical="center"/>
    </xf>
    <xf numFmtId="0" fontId="52" fillId="14" borderId="16" xfId="0" applyFont="1" applyFill="1" applyBorder="1" applyAlignment="1">
      <alignment horizontal="center" vertical="center"/>
    </xf>
    <xf numFmtId="0" fontId="52" fillId="14" borderId="0" xfId="0" applyFont="1" applyFill="1" applyBorder="1" applyAlignment="1">
      <alignment horizontal="center" vertical="center"/>
    </xf>
    <xf numFmtId="0" fontId="52" fillId="14" borderId="17" xfId="0" applyFont="1" applyFill="1" applyBorder="1" applyAlignment="1">
      <alignment horizontal="center" vertical="center"/>
    </xf>
    <xf numFmtId="0" fontId="52" fillId="14" borderId="18" xfId="0" applyFont="1" applyFill="1" applyBorder="1" applyAlignment="1">
      <alignment horizontal="center" vertical="center"/>
    </xf>
    <xf numFmtId="0" fontId="52" fillId="14" borderId="19" xfId="0" applyFont="1" applyFill="1" applyBorder="1" applyAlignment="1">
      <alignment horizontal="center" vertical="center"/>
    </xf>
    <xf numFmtId="0" fontId="52" fillId="14" borderId="20" xfId="0" applyFont="1" applyFill="1" applyBorder="1" applyAlignment="1">
      <alignment horizontal="center" vertical="center"/>
    </xf>
    <xf numFmtId="41" fontId="65" fillId="8" borderId="1" xfId="5" applyFont="1" applyFill="1" applyBorder="1" applyAlignment="1">
      <alignment horizontal="center" vertical="center"/>
    </xf>
    <xf numFmtId="14" fontId="65" fillId="8" borderId="1" xfId="0" applyNumberFormat="1" applyFont="1" applyFill="1" applyBorder="1" applyAlignment="1">
      <alignment horizontal="center" vertical="center" wrapText="1"/>
    </xf>
    <xf numFmtId="0" fontId="65" fillId="8" borderId="1" xfId="0" applyFont="1" applyFill="1" applyBorder="1" applyAlignment="1">
      <alignment horizontal="center" vertical="center" wrapText="1"/>
    </xf>
    <xf numFmtId="15" fontId="65" fillId="8" borderId="1" xfId="0" applyNumberFormat="1" applyFont="1" applyFill="1" applyBorder="1" applyAlignment="1">
      <alignment horizontal="center" vertical="center"/>
    </xf>
    <xf numFmtId="14" fontId="65" fillId="8" borderId="4" xfId="0" applyNumberFormat="1" applyFont="1" applyFill="1" applyBorder="1" applyAlignment="1">
      <alignment horizontal="center" vertical="center" wrapText="1"/>
    </xf>
    <xf numFmtId="15" fontId="65" fillId="8" borderId="4" xfId="0" applyNumberFormat="1" applyFont="1" applyFill="1" applyBorder="1" applyAlignment="1">
      <alignment horizontal="center" vertical="center"/>
    </xf>
    <xf numFmtId="0" fontId="65" fillId="8" borderId="4" xfId="0" applyFont="1" applyFill="1" applyBorder="1" applyAlignment="1">
      <alignment horizontal="center" vertical="center" wrapText="1"/>
    </xf>
    <xf numFmtId="0" fontId="65" fillId="8" borderId="4" xfId="0" applyFont="1" applyFill="1" applyBorder="1" applyAlignment="1">
      <alignment horizontal="center" vertical="center"/>
    </xf>
    <xf numFmtId="0" fontId="65" fillId="8" borderId="3" xfId="0" applyFont="1" applyFill="1" applyBorder="1" applyAlignment="1">
      <alignment horizontal="center" vertical="center" wrapText="1"/>
    </xf>
    <xf numFmtId="0" fontId="66" fillId="8" borderId="1"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64" fillId="8" borderId="1" xfId="3"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4" xfId="0" applyFont="1" applyFill="1" applyBorder="1" applyAlignment="1">
      <alignment horizontal="center" vertical="center" wrapText="1"/>
    </xf>
    <xf numFmtId="0" fontId="21" fillId="8" borderId="2" xfId="0" applyFont="1" applyFill="1" applyBorder="1" applyAlignment="1">
      <alignment horizontal="center" vertical="center" wrapText="1"/>
    </xf>
    <xf numFmtId="15" fontId="19" fillId="8" borderId="1" xfId="0" applyNumberFormat="1" applyFont="1" applyFill="1" applyBorder="1" applyAlignment="1" applyProtection="1">
      <alignment horizontal="center" vertical="center" wrapText="1"/>
      <protection locked="0"/>
    </xf>
    <xf numFmtId="41" fontId="65" fillId="8" borderId="2" xfId="5" applyNumberFormat="1" applyFont="1" applyFill="1" applyBorder="1" applyAlignment="1">
      <alignment horizontal="center" vertical="center" wrapText="1"/>
    </xf>
    <xf numFmtId="41" fontId="65" fillId="8" borderId="4" xfId="5" applyFont="1" applyFill="1" applyBorder="1" applyAlignment="1">
      <alignment horizontal="center" vertical="center"/>
    </xf>
    <xf numFmtId="0" fontId="63" fillId="8" borderId="5" xfId="0" applyFont="1" applyFill="1" applyBorder="1">
      <alignment vertical="center"/>
    </xf>
    <xf numFmtId="0" fontId="63" fillId="8" borderId="14" xfId="0" applyFont="1" applyFill="1" applyBorder="1">
      <alignment vertical="center"/>
    </xf>
    <xf numFmtId="0" fontId="45" fillId="8" borderId="15" xfId="0" applyFont="1" applyFill="1" applyBorder="1" applyAlignment="1">
      <alignment horizontal="center" vertical="center" wrapText="1"/>
    </xf>
    <xf numFmtId="0" fontId="23" fillId="8" borderId="14" xfId="0" applyFont="1" applyFill="1" applyBorder="1">
      <alignment vertical="center"/>
    </xf>
    <xf numFmtId="0" fontId="23" fillId="8" borderId="11" xfId="0" applyFont="1" applyFill="1" applyBorder="1">
      <alignment vertical="center"/>
    </xf>
    <xf numFmtId="0" fontId="45" fillId="8" borderId="12" xfId="0" applyFont="1" applyFill="1" applyBorder="1" applyAlignment="1">
      <alignment horizontal="center" vertical="center" wrapText="1"/>
    </xf>
    <xf numFmtId="0" fontId="45" fillId="8" borderId="13" xfId="0" applyFont="1" applyFill="1" applyBorder="1" applyAlignment="1">
      <alignment horizontal="center" vertical="center" wrapText="1"/>
    </xf>
    <xf numFmtId="9" fontId="18" fillId="8" borderId="1" xfId="1" applyFont="1" applyFill="1" applyBorder="1" applyAlignment="1">
      <alignment horizontal="center" vertical="center"/>
    </xf>
    <xf numFmtId="0" fontId="18" fillId="8" borderId="1" xfId="0" applyFont="1" applyFill="1" applyBorder="1" applyAlignment="1">
      <alignment horizontal="left" vertical="center" wrapText="1"/>
    </xf>
    <xf numFmtId="0" fontId="21" fillId="8" borderId="4" xfId="0" applyFont="1" applyFill="1" applyBorder="1" applyAlignment="1">
      <alignment horizontal="center" vertical="center" wrapText="1"/>
    </xf>
    <xf numFmtId="0" fontId="62" fillId="8" borderId="4"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48" fillId="8" borderId="3" xfId="0" applyFont="1" applyFill="1" applyBorder="1" applyAlignment="1">
      <alignment horizontal="left" vertical="center" wrapText="1"/>
    </xf>
    <xf numFmtId="0" fontId="27" fillId="8" borderId="2" xfId="0" applyFont="1" applyFill="1" applyBorder="1" applyAlignment="1">
      <alignment horizontal="left" vertical="center" wrapText="1"/>
    </xf>
    <xf numFmtId="0" fontId="52" fillId="8" borderId="13" xfId="0" applyFont="1" applyFill="1" applyBorder="1">
      <alignment vertical="center"/>
    </xf>
    <xf numFmtId="0" fontId="0" fillId="0" borderId="11" xfId="0" applyBorder="1">
      <alignment vertical="center"/>
    </xf>
    <xf numFmtId="0" fontId="56" fillId="8" borderId="12" xfId="0" applyFont="1" applyFill="1" applyBorder="1" applyAlignment="1">
      <alignment horizontal="center" vertical="center"/>
    </xf>
    <xf numFmtId="0" fontId="0" fillId="0" borderId="12" xfId="0" applyBorder="1">
      <alignment vertical="center"/>
    </xf>
    <xf numFmtId="0" fontId="45" fillId="8" borderId="7"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0" fillId="10" borderId="14" xfId="0" applyFill="1" applyBorder="1" applyAlignment="1">
      <alignment vertical="center" wrapText="1"/>
    </xf>
    <xf numFmtId="0" fontId="0" fillId="10" borderId="0" xfId="0" applyFill="1" applyBorder="1" applyAlignment="1">
      <alignment vertical="center" wrapText="1"/>
    </xf>
    <xf numFmtId="0" fontId="0" fillId="10" borderId="15" xfId="0" applyFill="1" applyBorder="1" applyAlignment="1">
      <alignment vertical="center" wrapText="1"/>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16" fillId="8" borderId="1" xfId="0" applyFont="1" applyFill="1" applyBorder="1" applyAlignment="1">
      <alignment horizontal="center" vertical="center"/>
    </xf>
    <xf numFmtId="0" fontId="54" fillId="8" borderId="2" xfId="0" applyFont="1" applyFill="1" applyBorder="1" applyAlignment="1">
      <alignment horizontal="left" vertical="center"/>
    </xf>
    <xf numFmtId="0" fontId="56" fillId="8" borderId="4" xfId="0" applyFont="1" applyFill="1" applyBorder="1" applyAlignment="1">
      <alignment horizontal="left" vertical="center"/>
    </xf>
    <xf numFmtId="0" fontId="56" fillId="8" borderId="3" xfId="0" applyFont="1" applyFill="1" applyBorder="1" applyAlignment="1">
      <alignment horizontal="left" vertical="center"/>
    </xf>
    <xf numFmtId="0" fontId="13" fillId="8" borderId="1" xfId="0" applyFont="1" applyFill="1" applyBorder="1" applyAlignment="1">
      <alignment horizontal="center" vertical="center" wrapText="1"/>
    </xf>
    <xf numFmtId="9" fontId="13" fillId="8" borderId="1" xfId="0" applyNumberFormat="1" applyFont="1" applyFill="1" applyBorder="1" applyAlignment="1">
      <alignment horizontal="center" vertical="center" wrapText="1"/>
    </xf>
    <xf numFmtId="9" fontId="13" fillId="8" borderId="1" xfId="1" applyFont="1" applyFill="1" applyBorder="1" applyAlignment="1">
      <alignment horizontal="center" vertical="center" wrapText="1"/>
    </xf>
    <xf numFmtId="0" fontId="78" fillId="8" borderId="1" xfId="0" applyFont="1" applyFill="1" applyBorder="1" applyAlignment="1">
      <alignment horizontal="center" vertical="center" wrapText="1"/>
    </xf>
    <xf numFmtId="9" fontId="78" fillId="8" borderId="1" xfId="0" applyNumberFormat="1" applyFont="1" applyFill="1" applyBorder="1" applyAlignment="1">
      <alignment horizontal="center" vertical="center" wrapText="1"/>
    </xf>
    <xf numFmtId="3" fontId="13" fillId="8" borderId="1" xfId="0" applyNumberFormat="1" applyFont="1" applyFill="1" applyBorder="1" applyAlignment="1">
      <alignment horizontal="center" vertical="center"/>
    </xf>
    <xf numFmtId="10" fontId="13" fillId="8" borderId="1" xfId="1" applyNumberFormat="1" applyFont="1" applyFill="1" applyBorder="1" applyAlignment="1">
      <alignment horizontal="center" vertical="center"/>
    </xf>
    <xf numFmtId="0" fontId="66" fillId="8" borderId="1" xfId="0" applyFont="1" applyFill="1" applyBorder="1" applyAlignment="1">
      <alignment horizontal="center" vertical="center"/>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52" fillId="3" borderId="1" xfId="0" applyFont="1" applyFill="1" applyBorder="1">
      <alignment vertical="center"/>
    </xf>
    <xf numFmtId="0" fontId="54" fillId="3" borderId="2"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4" xfId="0" applyFont="1" applyFill="1" applyBorder="1" applyAlignment="1">
      <alignment horizontal="right" vertical="center"/>
    </xf>
    <xf numFmtId="0" fontId="56" fillId="3" borderId="3" xfId="0" applyFont="1" applyFill="1" applyBorder="1" applyAlignment="1">
      <alignment horizontal="center" vertical="center"/>
    </xf>
    <xf numFmtId="0" fontId="22" fillId="8" borderId="4" xfId="0" applyFont="1" applyFill="1" applyBorder="1" applyAlignment="1">
      <alignment horizontal="center" vertical="center" wrapText="1"/>
    </xf>
    <xf numFmtId="9" fontId="22" fillId="8" borderId="4" xfId="0" applyNumberFormat="1" applyFont="1" applyFill="1" applyBorder="1" applyAlignment="1">
      <alignment horizontal="center" vertical="center" wrapText="1"/>
    </xf>
    <xf numFmtId="0" fontId="22" fillId="8" borderId="3" xfId="0" applyFont="1" applyFill="1" applyBorder="1" applyAlignment="1">
      <alignment horizontal="center" vertical="center" wrapText="1"/>
    </xf>
    <xf numFmtId="0" fontId="52" fillId="8" borderId="2" xfId="0" applyFont="1" applyFill="1" applyBorder="1">
      <alignment vertical="center"/>
    </xf>
    <xf numFmtId="0" fontId="54" fillId="8" borderId="11" xfId="0" applyFont="1" applyFill="1" applyBorder="1" applyAlignment="1">
      <alignment horizontal="center" vertical="center"/>
    </xf>
    <xf numFmtId="0" fontId="54" fillId="8" borderId="12" xfId="0" applyFont="1" applyFill="1" applyBorder="1" applyAlignment="1">
      <alignment horizontal="center" vertical="center"/>
    </xf>
    <xf numFmtId="0" fontId="54" fillId="8" borderId="13" xfId="0" applyFont="1" applyFill="1" applyBorder="1" applyAlignment="1">
      <alignment horizontal="center" vertical="center"/>
    </xf>
    <xf numFmtId="0" fontId="62"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56" fillId="2" borderId="1" xfId="0" applyFont="1" applyFill="1" applyBorder="1" applyAlignment="1">
      <alignment horizontal="center" vertical="center"/>
    </xf>
    <xf numFmtId="0" fontId="68" fillId="11" borderId="2" xfId="0" applyFont="1" applyFill="1" applyBorder="1" applyAlignment="1" applyProtection="1">
      <alignment horizontal="center" vertical="center" wrapText="1"/>
      <protection locked="0"/>
    </xf>
    <xf numFmtId="0" fontId="45" fillId="8" borderId="11" xfId="0" applyFont="1" applyFill="1" applyBorder="1" applyAlignment="1">
      <alignment horizontal="center" vertical="center" wrapText="1"/>
    </xf>
    <xf numFmtId="0" fontId="12" fillId="8" borderId="0" xfId="0" applyFont="1" applyFill="1" applyBorder="1" applyAlignment="1">
      <alignment horizontal="left" vertical="center" wrapText="1"/>
    </xf>
    <xf numFmtId="0" fontId="64" fillId="8" borderId="15" xfId="3" applyFont="1" applyFill="1" applyBorder="1" applyAlignment="1">
      <alignment horizontal="left" vertical="center" wrapText="1"/>
    </xf>
    <xf numFmtId="0" fontId="12" fillId="8" borderId="11" xfId="0" applyFont="1" applyFill="1" applyBorder="1" applyAlignment="1">
      <alignment horizontal="left" vertical="center"/>
    </xf>
    <xf numFmtId="0" fontId="12" fillId="8" borderId="12" xfId="0" applyFont="1" applyFill="1" applyBorder="1" applyAlignment="1">
      <alignment horizontal="left" vertical="center" wrapText="1"/>
    </xf>
    <xf numFmtId="0" fontId="64" fillId="8" borderId="13" xfId="3" applyFont="1" applyFill="1" applyBorder="1" applyAlignment="1">
      <alignment horizontal="left" vertical="center" wrapText="1"/>
    </xf>
    <xf numFmtId="0" fontId="12" fillId="8" borderId="14" xfId="0" applyFont="1" applyFill="1" applyBorder="1" applyAlignment="1">
      <alignment horizontal="left" vertical="center"/>
    </xf>
    <xf numFmtId="0" fontId="0" fillId="8" borderId="4"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56" fillId="6" borderId="1" xfId="0" applyFont="1" applyFill="1" applyBorder="1" applyAlignment="1">
      <alignment horizontal="center" vertical="center" wrapText="1"/>
    </xf>
    <xf numFmtId="0" fontId="56" fillId="8" borderId="4" xfId="0" applyFont="1" applyFill="1" applyBorder="1" applyAlignment="1" applyProtection="1">
      <alignment horizontal="center" vertical="center"/>
      <protection locked="0"/>
    </xf>
    <xf numFmtId="0" fontId="56" fillId="8" borderId="4" xfId="0" applyFont="1" applyFill="1" applyBorder="1" applyAlignment="1" applyProtection="1">
      <alignment horizontal="center" vertical="center" wrapText="1"/>
      <protection locked="0"/>
    </xf>
    <xf numFmtId="0" fontId="44" fillId="8" borderId="2" xfId="0" applyFont="1" applyFill="1" applyBorder="1" applyAlignment="1" applyProtection="1">
      <alignment horizontal="center" vertical="center" wrapText="1"/>
      <protection locked="0"/>
    </xf>
    <xf numFmtId="0" fontId="44" fillId="8" borderId="4" xfId="0" applyFont="1" applyFill="1" applyBorder="1" applyAlignment="1" applyProtection="1">
      <alignment horizontal="center" vertical="center" wrapText="1"/>
      <protection locked="0"/>
    </xf>
    <xf numFmtId="0" fontId="44" fillId="8" borderId="3" xfId="0" applyFont="1" applyFill="1" applyBorder="1" applyAlignment="1" applyProtection="1">
      <alignment horizontal="center" vertical="center" wrapText="1"/>
      <protection locked="0"/>
    </xf>
    <xf numFmtId="0" fontId="65" fillId="8" borderId="5" xfId="0" applyFont="1" applyFill="1" applyBorder="1" applyAlignment="1">
      <alignment horizontal="center" vertical="center"/>
    </xf>
    <xf numFmtId="0" fontId="65" fillId="8" borderId="9" xfId="0" applyFont="1" applyFill="1" applyBorder="1" applyAlignment="1">
      <alignment horizontal="center" vertical="center"/>
    </xf>
    <xf numFmtId="0" fontId="65" fillId="8" borderId="6" xfId="0" applyFont="1" applyFill="1" applyBorder="1" applyAlignment="1">
      <alignment horizontal="center" vertical="center" wrapText="1"/>
    </xf>
    <xf numFmtId="3" fontId="65" fillId="8" borderId="9" xfId="0" applyNumberFormat="1" applyFont="1" applyFill="1" applyBorder="1">
      <alignment vertical="center"/>
    </xf>
    <xf numFmtId="3" fontId="66" fillId="8" borderId="35" xfId="0" applyNumberFormat="1" applyFont="1" applyFill="1" applyBorder="1">
      <alignment vertical="center"/>
    </xf>
    <xf numFmtId="0" fontId="11" fillId="8" borderId="1" xfId="0" applyFont="1" applyFill="1" applyBorder="1" applyAlignment="1">
      <alignment horizontal="center" vertical="center" wrapText="1"/>
    </xf>
    <xf numFmtId="9" fontId="11" fillId="8" borderId="1" xfId="1" applyFont="1" applyFill="1" applyBorder="1" applyAlignment="1">
      <alignment horizontal="center" vertical="center"/>
    </xf>
    <xf numFmtId="0" fontId="11" fillId="8" borderId="1" xfId="0" applyFont="1" applyFill="1" applyBorder="1" applyAlignment="1">
      <alignment horizontal="center" vertical="center"/>
    </xf>
    <xf numFmtId="0" fontId="16" fillId="8" borderId="1" xfId="0" applyFont="1" applyFill="1" applyBorder="1" applyAlignment="1">
      <alignment horizontal="center" vertic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0" fillId="8" borderId="1" xfId="0" applyFont="1" applyFill="1" applyBorder="1" applyAlignment="1">
      <alignment horizontal="center" vertical="center" wrapText="1"/>
    </xf>
    <xf numFmtId="3" fontId="0" fillId="8" borderId="1" xfId="0" applyNumberFormat="1" applyFont="1" applyFill="1" applyBorder="1" applyAlignment="1">
      <alignment horizontal="center" vertical="center"/>
    </xf>
    <xf numFmtId="15" fontId="0" fillId="8" borderId="1" xfId="0" applyNumberFormat="1" applyFont="1" applyFill="1" applyBorder="1" applyAlignment="1">
      <alignment horizontal="center" vertical="center"/>
    </xf>
    <xf numFmtId="3" fontId="0" fillId="8" borderId="1" xfId="0" applyNumberFormat="1" applyFill="1" applyBorder="1" applyAlignment="1">
      <alignment horizontal="center"/>
    </xf>
    <xf numFmtId="15" fontId="0" fillId="8" borderId="1" xfId="0" applyNumberFormat="1" applyFill="1" applyBorder="1" applyAlignment="1">
      <alignment horizontal="center" wrapText="1"/>
    </xf>
    <xf numFmtId="0" fontId="0" fillId="8" borderId="1" xfId="0" applyFill="1" applyBorder="1" applyAlignment="1">
      <alignment horizontal="center"/>
    </xf>
    <xf numFmtId="15" fontId="0" fillId="8" borderId="1" xfId="0" applyNumberFormat="1" applyFill="1" applyBorder="1" applyAlignment="1">
      <alignment horizontal="center"/>
    </xf>
    <xf numFmtId="3" fontId="0" fillId="8" borderId="2" xfId="0" applyNumberFormat="1" applyFill="1" applyBorder="1" applyAlignment="1">
      <alignment horizontal="center"/>
    </xf>
    <xf numFmtId="15" fontId="0" fillId="8" borderId="4" xfId="0" applyNumberFormat="1" applyFill="1" applyBorder="1" applyAlignment="1">
      <alignment horizontal="center"/>
    </xf>
    <xf numFmtId="0" fontId="0" fillId="8" borderId="4" xfId="0" applyFill="1" applyBorder="1" applyAlignment="1">
      <alignment horizontal="center"/>
    </xf>
    <xf numFmtId="0" fontId="0" fillId="8" borderId="3" xfId="0" applyFill="1" applyBorder="1" applyAlignment="1">
      <alignment horizontal="center"/>
    </xf>
    <xf numFmtId="0" fontId="8" fillId="8" borderId="1" xfId="0" applyFont="1" applyFill="1" applyBorder="1" applyAlignment="1">
      <alignment horizontal="center" vertical="center" wrapText="1"/>
    </xf>
    <xf numFmtId="9" fontId="8" fillId="8" borderId="1" xfId="0" applyNumberFormat="1" applyFont="1" applyFill="1" applyBorder="1" applyAlignment="1">
      <alignment horizontal="center" vertical="center" wrapText="1"/>
    </xf>
    <xf numFmtId="0" fontId="8" fillId="8" borderId="1" xfId="0" applyFont="1" applyFill="1" applyBorder="1" applyAlignment="1">
      <alignment horizontal="left" vertical="center" wrapText="1"/>
    </xf>
    <xf numFmtId="0" fontId="8" fillId="8" borderId="8" xfId="0" applyFont="1" applyFill="1" applyBorder="1" applyAlignment="1">
      <alignment horizontal="center" vertical="center" wrapText="1"/>
    </xf>
    <xf numFmtId="1" fontId="8" fillId="8" borderId="1" xfId="0" applyNumberFormat="1" applyFont="1" applyFill="1" applyBorder="1" applyAlignment="1">
      <alignment horizontal="center" vertical="center" wrapText="1"/>
    </xf>
    <xf numFmtId="10" fontId="8" fillId="8" borderId="1" xfId="0" applyNumberFormat="1" applyFont="1" applyFill="1" applyBorder="1" applyAlignment="1">
      <alignment horizontal="center" vertical="center" wrapText="1"/>
    </xf>
    <xf numFmtId="0" fontId="56" fillId="2" borderId="1" xfId="0" applyFont="1" applyFill="1" applyBorder="1" applyAlignment="1">
      <alignment horizontal="center" vertical="center"/>
    </xf>
    <xf numFmtId="0" fontId="63" fillId="8" borderId="2" xfId="0" applyFont="1" applyFill="1" applyBorder="1" applyAlignment="1">
      <alignment horizontal="left" vertical="center" wrapText="1"/>
    </xf>
    <xf numFmtId="0" fontId="63" fillId="8" borderId="4" xfId="0" applyFont="1" applyFill="1" applyBorder="1" applyAlignment="1">
      <alignment horizontal="left" vertical="center" wrapText="1"/>
    </xf>
    <xf numFmtId="0" fontId="63" fillId="8" borderId="3" xfId="0" applyFont="1" applyFill="1" applyBorder="1" applyAlignment="1">
      <alignment horizontal="left" vertical="center" wrapText="1"/>
    </xf>
    <xf numFmtId="0" fontId="56" fillId="2" borderId="1" xfId="0" applyFont="1" applyFill="1" applyBorder="1" applyAlignment="1">
      <alignment horizontal="center" vertical="center"/>
    </xf>
    <xf numFmtId="0" fontId="63" fillId="8" borderId="5" xfId="0" applyFont="1" applyFill="1" applyBorder="1" applyAlignment="1">
      <alignment horizontal="left" vertical="center" wrapText="1"/>
    </xf>
    <xf numFmtId="0" fontId="63" fillId="8" borderId="7" xfId="0" applyFont="1" applyFill="1" applyBorder="1" applyAlignment="1">
      <alignment horizontal="left" vertical="center" wrapText="1"/>
    </xf>
    <xf numFmtId="0" fontId="63" fillId="8" borderId="6" xfId="0" applyFont="1" applyFill="1" applyBorder="1" applyAlignment="1">
      <alignment horizontal="left" vertical="center" wrapText="1"/>
    </xf>
    <xf numFmtId="0" fontId="7" fillId="8" borderId="1" xfId="0" applyFont="1" applyFill="1" applyBorder="1" applyAlignment="1">
      <alignment horizontal="center" vertical="center" wrapText="1"/>
    </xf>
    <xf numFmtId="15" fontId="7" fillId="8" borderId="1" xfId="0" applyNumberFormat="1" applyFont="1" applyFill="1" applyBorder="1" applyAlignment="1">
      <alignment horizontal="center" vertical="center" wrapText="1"/>
    </xf>
    <xf numFmtId="0" fontId="7" fillId="8" borderId="3" xfId="0" applyFont="1" applyFill="1" applyBorder="1" applyAlignment="1">
      <alignment horizontal="center" vertical="center" wrapText="1"/>
    </xf>
    <xf numFmtId="0" fontId="82" fillId="8" borderId="1" xfId="0" applyFont="1" applyFill="1" applyBorder="1" applyAlignment="1">
      <alignment horizontal="left" vertical="center" wrapText="1"/>
    </xf>
    <xf numFmtId="14" fontId="82" fillId="8" borderId="1" xfId="0" applyNumberFormat="1" applyFont="1" applyFill="1" applyBorder="1" applyAlignment="1">
      <alignment horizontal="center" vertical="center" wrapText="1"/>
    </xf>
    <xf numFmtId="0" fontId="64" fillId="8" borderId="10" xfId="3" applyFill="1" applyBorder="1" applyAlignment="1">
      <alignment vertical="center" wrapText="1"/>
    </xf>
    <xf numFmtId="0" fontId="82" fillId="8" borderId="9" xfId="0" applyFont="1" applyFill="1" applyBorder="1" applyAlignment="1">
      <alignment horizontal="left" vertical="center" wrapText="1"/>
    </xf>
    <xf numFmtId="0" fontId="7" fillId="8" borderId="6"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0" fontId="7" fillId="8" borderId="9" xfId="0" applyFont="1" applyFill="1" applyBorder="1" applyAlignment="1">
      <alignment horizontal="center" vertical="center" wrapText="1"/>
    </xf>
    <xf numFmtId="0" fontId="16" fillId="8" borderId="9" xfId="0" applyFont="1" applyFill="1" applyBorder="1" applyAlignment="1">
      <alignment horizontal="center" vertical="center"/>
    </xf>
    <xf numFmtId="0" fontId="64" fillId="8" borderId="9" xfId="3" applyFill="1" applyBorder="1" applyAlignment="1">
      <alignment horizontal="center" vertical="center" wrapText="1"/>
    </xf>
    <xf numFmtId="0" fontId="64" fillId="8" borderId="1" xfId="3" applyFont="1" applyFill="1" applyBorder="1" applyAlignment="1">
      <alignment horizontal="center" vertical="center" wrapText="1"/>
    </xf>
    <xf numFmtId="0" fontId="57" fillId="3" borderId="0" xfId="0" applyFont="1" applyFill="1">
      <alignment vertical="center"/>
    </xf>
    <xf numFmtId="0" fontId="52" fillId="3" borderId="0" xfId="0" applyFont="1" applyFill="1" applyProtection="1">
      <alignment vertical="center"/>
      <protection locked="0"/>
    </xf>
    <xf numFmtId="0" fontId="4" fillId="8" borderId="1" xfId="0" applyFont="1" applyFill="1" applyBorder="1" applyAlignment="1">
      <alignment horizontal="center" vertical="center" wrapText="1"/>
    </xf>
    <xf numFmtId="0" fontId="4" fillId="8"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0" fontId="4" fillId="8" borderId="0" xfId="0" applyFont="1" applyFill="1" applyAlignment="1">
      <alignment horizontal="center" vertical="center" wrapText="1"/>
    </xf>
    <xf numFmtId="0" fontId="83" fillId="8" borderId="1" xfId="3"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6" borderId="30" xfId="0" applyFont="1" applyFill="1" applyBorder="1" applyAlignment="1">
      <alignment horizontal="center" vertical="center" wrapText="1"/>
    </xf>
    <xf numFmtId="9" fontId="4" fillId="16" borderId="30" xfId="0" applyNumberFormat="1" applyFont="1" applyFill="1" applyBorder="1" applyAlignment="1">
      <alignment horizontal="center" vertical="center" wrapText="1"/>
    </xf>
    <xf numFmtId="0" fontId="64" fillId="16" borderId="30" xfId="3" applyFont="1" applyFill="1" applyBorder="1" applyAlignment="1">
      <alignment horizontal="center" vertical="center" wrapText="1"/>
    </xf>
    <xf numFmtId="0" fontId="64" fillId="15" borderId="30" xfId="3" applyFont="1" applyFill="1" applyBorder="1" applyAlignment="1">
      <alignment horizontal="center" vertical="center" wrapText="1"/>
    </xf>
    <xf numFmtId="0" fontId="4" fillId="8" borderId="2" xfId="0" applyFont="1" applyFill="1" applyBorder="1" applyAlignment="1">
      <alignment horizontal="center" vertical="center" wrapText="1"/>
    </xf>
    <xf numFmtId="10" fontId="4" fillId="8" borderId="1" xfId="0" applyNumberFormat="1" applyFont="1" applyFill="1" applyBorder="1" applyAlignment="1">
      <alignment horizontal="center" vertical="center" wrapText="1"/>
    </xf>
    <xf numFmtId="9" fontId="4" fillId="8" borderId="1" xfId="1" applyFont="1" applyFill="1" applyBorder="1" applyAlignment="1">
      <alignment horizontal="center" vertical="center"/>
    </xf>
    <xf numFmtId="0" fontId="4" fillId="8" borderId="30" xfId="0" applyFont="1" applyFill="1" applyBorder="1" applyAlignment="1">
      <alignment horizontal="center" vertical="center" wrapText="1"/>
    </xf>
    <xf numFmtId="9" fontId="4" fillId="8" borderId="30" xfId="0" applyNumberFormat="1" applyFont="1" applyFill="1" applyBorder="1" applyAlignment="1">
      <alignment horizontal="center" vertical="center"/>
    </xf>
    <xf numFmtId="0" fontId="64" fillId="8" borderId="30" xfId="0" applyFont="1" applyFill="1" applyBorder="1" applyAlignment="1">
      <alignment horizontal="center" vertical="center" wrapText="1"/>
    </xf>
    <xf numFmtId="0" fontId="4" fillId="13" borderId="1" xfId="2" applyFont="1" applyFill="1" applyBorder="1" applyAlignment="1">
      <alignment horizontal="center" vertical="center" wrapText="1"/>
    </xf>
    <xf numFmtId="9" fontId="4" fillId="13" borderId="1" xfId="2" applyNumberFormat="1" applyFont="1" applyFill="1" applyBorder="1" applyAlignment="1">
      <alignment horizontal="center" vertical="center" wrapText="1"/>
    </xf>
    <xf numFmtId="0" fontId="64" fillId="13" borderId="1" xfId="3" applyFont="1" applyFill="1" applyBorder="1" applyAlignment="1">
      <alignment horizontal="center" vertical="center" wrapText="1"/>
    </xf>
    <xf numFmtId="0" fontId="62" fillId="8" borderId="1" xfId="3"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9" fontId="4" fillId="8" borderId="12" xfId="0" applyNumberFormat="1" applyFont="1" applyFill="1" applyBorder="1" applyAlignment="1">
      <alignment horizontal="center" vertical="center"/>
    </xf>
    <xf numFmtId="0" fontId="62" fillId="8" borderId="13" xfId="3"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0" fontId="4" fillId="8" borderId="26"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64" fillId="8" borderId="27" xfId="3"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27" xfId="0" applyFont="1" applyFill="1" applyBorder="1" applyAlignment="1">
      <alignment horizontal="center" vertical="center" wrapText="1"/>
    </xf>
    <xf numFmtId="9" fontId="4" fillId="8" borderId="1" xfId="1" applyFont="1" applyFill="1" applyBorder="1" applyAlignment="1">
      <alignment horizontal="center" vertical="center" wrapText="1"/>
    </xf>
    <xf numFmtId="0" fontId="64" fillId="8" borderId="1" xfId="3" applyFont="1" applyFill="1" applyBorder="1" applyAlignment="1">
      <alignment horizontal="center" vertical="center" wrapText="1"/>
    </xf>
    <xf numFmtId="0" fontId="64" fillId="8" borderId="1" xfId="3" applyFill="1" applyBorder="1" applyAlignment="1">
      <alignment horizontal="center" vertical="center" wrapText="1"/>
    </xf>
    <xf numFmtId="0" fontId="3" fillId="8" borderId="4" xfId="0" applyFont="1" applyFill="1" applyBorder="1" applyAlignment="1">
      <alignment horizontal="center" vertical="center"/>
    </xf>
    <xf numFmtId="0" fontId="63" fillId="8" borderId="4" xfId="0" applyFont="1" applyFill="1" applyBorder="1" applyAlignment="1">
      <alignment horizontal="center" vertical="center"/>
    </xf>
    <xf numFmtId="0" fontId="3" fillId="8" borderId="2" xfId="0" applyFont="1" applyFill="1" applyBorder="1" applyAlignment="1">
      <alignment horizontal="center" vertical="center"/>
    </xf>
    <xf numFmtId="0" fontId="63" fillId="8" borderId="3"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65" fillId="8" borderId="1" xfId="0" applyNumberFormat="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65" fillId="8" borderId="11" xfId="0" applyFont="1" applyFill="1" applyBorder="1" applyAlignment="1">
      <alignment vertical="center" wrapText="1"/>
    </xf>
    <xf numFmtId="0" fontId="65" fillId="8" borderId="12" xfId="0" applyFont="1" applyFill="1" applyBorder="1" applyAlignment="1">
      <alignment vertical="center" wrapText="1"/>
    </xf>
    <xf numFmtId="0" fontId="65" fillId="8" borderId="13" xfId="0" applyFont="1" applyFill="1" applyBorder="1" applyAlignment="1">
      <alignment vertical="center" wrapText="1"/>
    </xf>
    <xf numFmtId="0" fontId="64" fillId="8" borderId="5" xfId="3" applyFont="1" applyFill="1" applyBorder="1" applyAlignment="1">
      <alignment horizontal="center" vertical="center" wrapText="1"/>
    </xf>
    <xf numFmtId="0" fontId="64" fillId="8" borderId="6" xfId="3" applyFont="1" applyFill="1" applyBorder="1" applyAlignment="1">
      <alignment horizontal="center" vertical="center" wrapText="1"/>
    </xf>
    <xf numFmtId="0" fontId="64" fillId="8" borderId="14" xfId="3" applyFont="1" applyFill="1" applyBorder="1" applyAlignment="1">
      <alignment horizontal="center" vertical="center" wrapText="1"/>
    </xf>
    <xf numFmtId="0" fontId="64" fillId="8" borderId="15" xfId="3" applyFont="1" applyFill="1" applyBorder="1" applyAlignment="1">
      <alignment horizontal="center" vertical="center" wrapText="1"/>
    </xf>
    <xf numFmtId="0" fontId="64" fillId="8" borderId="11" xfId="3" applyFont="1" applyFill="1" applyBorder="1" applyAlignment="1">
      <alignment horizontal="center" vertical="center" wrapText="1"/>
    </xf>
    <xf numFmtId="0" fontId="64" fillId="8" borderId="13" xfId="3"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6" fillId="2" borderId="1" xfId="0" applyFont="1" applyFill="1" applyBorder="1" applyAlignment="1">
      <alignment horizontal="center" vertical="center"/>
    </xf>
    <xf numFmtId="0" fontId="56" fillId="2" borderId="1" xfId="0" applyFont="1" applyFill="1" applyBorder="1" applyAlignment="1">
      <alignment horizontal="center" vertical="center" wrapText="1"/>
    </xf>
    <xf numFmtId="0" fontId="64" fillId="8" borderId="5" xfId="3" applyFill="1" applyBorder="1" applyAlignment="1">
      <alignment horizontal="center" vertical="center" wrapText="1"/>
    </xf>
    <xf numFmtId="0" fontId="64" fillId="8" borderId="6" xfId="3" applyFill="1" applyBorder="1" applyAlignment="1">
      <alignment horizontal="center" vertical="center" wrapText="1"/>
    </xf>
    <xf numFmtId="0" fontId="64" fillId="8" borderId="14" xfId="3" applyFill="1" applyBorder="1" applyAlignment="1">
      <alignment horizontal="center" vertical="center" wrapText="1"/>
    </xf>
    <xf numFmtId="0" fontId="64" fillId="8" borderId="15" xfId="3"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top" wrapText="1"/>
    </xf>
    <xf numFmtId="0" fontId="7" fillId="8" borderId="4" xfId="0" applyFont="1" applyFill="1" applyBorder="1" applyAlignment="1">
      <alignment horizontal="center" vertical="top" wrapText="1"/>
    </xf>
    <xf numFmtId="0" fontId="7" fillId="8" borderId="3" xfId="0" applyFont="1" applyFill="1" applyBorder="1" applyAlignment="1">
      <alignment horizontal="center" vertical="top" wrapText="1"/>
    </xf>
    <xf numFmtId="0" fontId="56" fillId="2" borderId="2" xfId="0" applyFont="1" applyFill="1" applyBorder="1" applyAlignment="1">
      <alignment horizontal="center" vertical="center"/>
    </xf>
    <xf numFmtId="0" fontId="56" fillId="2" borderId="4" xfId="0" applyFont="1" applyFill="1" applyBorder="1" applyAlignment="1">
      <alignment horizontal="center" vertical="center"/>
    </xf>
    <xf numFmtId="0" fontId="56" fillId="2" borderId="3" xfId="0" applyFont="1" applyFill="1" applyBorder="1" applyAlignment="1">
      <alignment horizontal="center" vertical="center"/>
    </xf>
    <xf numFmtId="0" fontId="6" fillId="8" borderId="2" xfId="0" applyFont="1" applyFill="1" applyBorder="1" applyAlignment="1">
      <alignment horizontal="center" vertical="center" wrapText="1"/>
    </xf>
    <xf numFmtId="0" fontId="81" fillId="8" borderId="4" xfId="0" applyFont="1" applyFill="1" applyBorder="1" applyAlignment="1">
      <alignment horizontal="left" vertical="center" wrapText="1"/>
    </xf>
    <xf numFmtId="0" fontId="81" fillId="8" borderId="3" xfId="0" applyFont="1" applyFill="1" applyBorder="1" applyAlignment="1">
      <alignment horizontal="left" vertical="center" wrapText="1"/>
    </xf>
    <xf numFmtId="0" fontId="0" fillId="8" borderId="2"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64" fillId="8" borderId="1" xfId="3" applyFont="1" applyFill="1" applyBorder="1" applyAlignment="1">
      <alignment horizontal="center" vertical="center" wrapText="1"/>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68" fillId="11" borderId="2" xfId="0" applyFont="1" applyFill="1" applyBorder="1" applyAlignment="1" applyProtection="1">
      <alignment horizontal="center" vertical="center" wrapText="1"/>
      <protection locked="0"/>
    </xf>
    <xf numFmtId="0" fontId="68" fillId="11" borderId="3" xfId="0" applyFont="1" applyFill="1" applyBorder="1" applyAlignment="1" applyProtection="1">
      <alignment horizontal="center" vertical="center" wrapText="1"/>
      <protection locked="0"/>
    </xf>
    <xf numFmtId="0" fontId="74" fillId="12" borderId="2" xfId="0" applyFont="1" applyFill="1" applyBorder="1" applyAlignment="1" applyProtection="1">
      <alignment horizontal="center" vertical="center"/>
      <protection locked="0"/>
    </xf>
    <xf numFmtId="0" fontId="74" fillId="12" borderId="4" xfId="0" applyFont="1" applyFill="1" applyBorder="1" applyAlignment="1" applyProtection="1">
      <alignment horizontal="center" vertical="center"/>
      <protection locked="0"/>
    </xf>
    <xf numFmtId="0" fontId="74" fillId="12" borderId="3" xfId="0" applyFont="1" applyFill="1" applyBorder="1" applyAlignment="1" applyProtection="1">
      <alignment horizontal="center" vertical="center"/>
      <protection locked="0"/>
    </xf>
    <xf numFmtId="0" fontId="79" fillId="11" borderId="2" xfId="0" applyFont="1" applyFill="1" applyBorder="1" applyAlignment="1" applyProtection="1">
      <alignment horizontal="center" vertical="center" wrapText="1"/>
      <protection locked="0"/>
    </xf>
    <xf numFmtId="0" fontId="79" fillId="11" borderId="3" xfId="0" applyFont="1" applyFill="1" applyBorder="1" applyAlignment="1" applyProtection="1">
      <alignment horizontal="center" vertical="center" wrapText="1"/>
      <protection locked="0"/>
    </xf>
    <xf numFmtId="0" fontId="64" fillId="8" borderId="2" xfId="3" applyFont="1" applyFill="1" applyBorder="1" applyAlignment="1" applyProtection="1">
      <alignment horizontal="center" vertical="center" wrapText="1"/>
      <protection locked="0"/>
    </xf>
    <xf numFmtId="0" fontId="64" fillId="8" borderId="4" xfId="3" applyFont="1" applyFill="1" applyBorder="1" applyAlignment="1" applyProtection="1">
      <alignment horizontal="center" vertical="center" wrapText="1"/>
      <protection locked="0"/>
    </xf>
    <xf numFmtId="0" fontId="64" fillId="8" borderId="3" xfId="3" applyFont="1" applyFill="1" applyBorder="1" applyAlignment="1" applyProtection="1">
      <alignment horizontal="center" vertical="center" wrapText="1"/>
      <protection locked="0"/>
    </xf>
    <xf numFmtId="0" fontId="64" fillId="8" borderId="2" xfId="3" applyFont="1" applyFill="1" applyBorder="1" applyAlignment="1">
      <alignment horizontal="center" vertical="center" wrapText="1"/>
    </xf>
    <xf numFmtId="0" fontId="64" fillId="8" borderId="3" xfId="3" applyFont="1" applyFill="1" applyBorder="1" applyAlignment="1">
      <alignment horizontal="center" vertical="center" wrapText="1"/>
    </xf>
    <xf numFmtId="0" fontId="56" fillId="2" borderId="2" xfId="0" applyFont="1" applyFill="1" applyBorder="1" applyAlignment="1" applyProtection="1">
      <alignment horizontal="center" vertical="center"/>
      <protection locked="0"/>
    </xf>
    <xf numFmtId="0" fontId="56" fillId="2" borderId="3" xfId="0" applyFont="1" applyFill="1" applyBorder="1" applyAlignment="1" applyProtection="1">
      <alignment horizontal="center" vertical="center"/>
      <protection locked="0"/>
    </xf>
    <xf numFmtId="0" fontId="71" fillId="12" borderId="22" xfId="0" applyFont="1" applyFill="1" applyBorder="1" applyAlignment="1" applyProtection="1">
      <alignment horizontal="center" vertical="center"/>
      <protection locked="0"/>
    </xf>
    <xf numFmtId="0" fontId="71" fillId="12" borderId="3" xfId="0" applyFont="1" applyFill="1" applyBorder="1" applyAlignment="1" applyProtection="1">
      <alignment horizontal="center" vertical="center"/>
      <protection locked="0"/>
    </xf>
    <xf numFmtId="0" fontId="72" fillId="12" borderId="2" xfId="0" applyFont="1" applyFill="1" applyBorder="1" applyAlignment="1" applyProtection="1">
      <alignment horizontal="center" vertical="center"/>
      <protection locked="0"/>
    </xf>
    <xf numFmtId="0" fontId="72" fillId="12" borderId="3" xfId="0" applyFont="1" applyFill="1" applyBorder="1" applyAlignment="1" applyProtection="1">
      <alignment horizontal="center" vertical="center"/>
      <protection locked="0"/>
    </xf>
    <xf numFmtId="0" fontId="72" fillId="12" borderId="4" xfId="0" applyFont="1" applyFill="1" applyBorder="1" applyAlignment="1" applyProtection="1">
      <alignment horizontal="center" vertical="center"/>
      <protection locked="0"/>
    </xf>
    <xf numFmtId="0" fontId="72" fillId="12" borderId="21"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84" fillId="8" borderId="2" xfId="0" applyFont="1" applyFill="1" applyBorder="1" applyAlignment="1">
      <alignment horizontal="center" vertical="center" wrapText="1"/>
    </xf>
    <xf numFmtId="0" fontId="84" fillId="8" borderId="4" xfId="0" applyFont="1" applyFill="1" applyBorder="1" applyAlignment="1">
      <alignment horizontal="center" vertical="center" wrapText="1"/>
    </xf>
    <xf numFmtId="0" fontId="84" fillId="8" borderId="3" xfId="0" applyFont="1" applyFill="1" applyBorder="1" applyAlignment="1">
      <alignment horizontal="center" vertical="center" wrapText="1"/>
    </xf>
    <xf numFmtId="0" fontId="4" fillId="8" borderId="5" xfId="0" applyFont="1" applyFill="1" applyBorder="1" applyAlignment="1" applyProtection="1">
      <alignment horizontal="center" vertical="center"/>
      <protection locked="0"/>
    </xf>
    <xf numFmtId="0" fontId="4" fillId="8" borderId="6" xfId="0" applyFont="1" applyFill="1" applyBorder="1" applyAlignment="1" applyProtection="1">
      <alignment horizontal="center" vertical="center"/>
      <protection locked="0"/>
    </xf>
    <xf numFmtId="0" fontId="4" fillId="8" borderId="14" xfId="0" applyFont="1" applyFill="1" applyBorder="1" applyAlignment="1" applyProtection="1">
      <alignment horizontal="center" vertical="center"/>
      <protection locked="0"/>
    </xf>
    <xf numFmtId="0" fontId="4" fillId="8" borderId="15"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8" borderId="5" xfId="0" applyFont="1" applyFill="1" applyBorder="1" applyAlignment="1" applyProtection="1">
      <alignment horizontal="center" vertical="center" wrapText="1"/>
      <protection locked="0"/>
    </xf>
    <xf numFmtId="0" fontId="4" fillId="8" borderId="6" xfId="0" applyFont="1" applyFill="1" applyBorder="1" applyAlignment="1" applyProtection="1">
      <alignment horizontal="center" vertical="center" wrapText="1"/>
      <protection locked="0"/>
    </xf>
    <xf numFmtId="0" fontId="4" fillId="8" borderId="14" xfId="0" applyFont="1" applyFill="1" applyBorder="1" applyAlignment="1" applyProtection="1">
      <alignment horizontal="center" vertical="center" wrapText="1"/>
      <protection locked="0"/>
    </xf>
    <xf numFmtId="0" fontId="4" fillId="8" borderId="15" xfId="0" applyFont="1" applyFill="1" applyBorder="1" applyAlignment="1" applyProtection="1">
      <alignment horizontal="center" vertical="center" wrapText="1"/>
      <protection locked="0"/>
    </xf>
    <xf numFmtId="0" fontId="4" fillId="8" borderId="11" xfId="0" applyFont="1" applyFill="1" applyBorder="1" applyAlignment="1" applyProtection="1">
      <alignment horizontal="center" vertical="center" wrapText="1"/>
      <protection locked="0"/>
    </xf>
    <xf numFmtId="0" fontId="4" fillId="8" borderId="13" xfId="0" applyFont="1" applyFill="1" applyBorder="1" applyAlignment="1" applyProtection="1">
      <alignment horizontal="center" vertical="center" wrapText="1"/>
      <protection locked="0"/>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62" fillId="8" borderId="36" xfId="0" applyFont="1" applyFill="1" applyBorder="1" applyAlignment="1">
      <alignment horizontal="center"/>
    </xf>
    <xf numFmtId="0" fontId="62" fillId="8" borderId="37" xfId="0" applyFont="1" applyFill="1" applyBorder="1" applyAlignment="1">
      <alignment horizontal="center"/>
    </xf>
    <xf numFmtId="0" fontId="11"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1" xfId="0" applyFont="1" applyFill="1" applyBorder="1" applyAlignment="1">
      <alignment horizontal="center" vertical="center" wrapText="1"/>
    </xf>
    <xf numFmtId="41" fontId="65" fillId="8" borderId="2" xfId="5" applyFont="1" applyFill="1" applyBorder="1" applyAlignment="1">
      <alignment horizontal="left" vertical="center" wrapText="1"/>
    </xf>
    <xf numFmtId="41" fontId="66" fillId="8" borderId="4" xfId="5" applyFont="1" applyFill="1" applyBorder="1" applyAlignment="1">
      <alignment horizontal="left" vertical="center" wrapText="1"/>
    </xf>
    <xf numFmtId="41" fontId="66" fillId="8" borderId="3" xfId="5" applyFont="1" applyFill="1" applyBorder="1" applyAlignment="1">
      <alignment horizontal="left" vertical="center" wrapText="1"/>
    </xf>
    <xf numFmtId="0" fontId="11" fillId="8" borderId="5"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64" fillId="8" borderId="2" xfId="3" applyFont="1" applyFill="1" applyBorder="1" applyAlignment="1" applyProtection="1">
      <alignment horizontal="center" vertical="center"/>
      <protection locked="0"/>
    </xf>
    <xf numFmtId="0" fontId="64" fillId="8" borderId="4" xfId="3" applyFont="1" applyFill="1" applyBorder="1" applyAlignment="1" applyProtection="1">
      <alignment horizontal="center" vertical="center"/>
      <protection locked="0"/>
    </xf>
    <xf numFmtId="0" fontId="64" fillId="8" borderId="3" xfId="3" applyFont="1" applyFill="1" applyBorder="1" applyAlignment="1" applyProtection="1">
      <alignment horizontal="center" vertical="center"/>
      <protection locked="0"/>
    </xf>
    <xf numFmtId="0" fontId="64" fillId="8" borderId="2" xfId="3" applyFont="1" applyFill="1" applyBorder="1" applyAlignment="1" applyProtection="1">
      <alignment horizontal="center" vertical="top" wrapText="1"/>
      <protection locked="0"/>
    </xf>
    <xf numFmtId="0" fontId="64" fillId="8" borderId="4" xfId="3" applyFont="1" applyFill="1" applyBorder="1" applyAlignment="1" applyProtection="1">
      <alignment horizontal="center" vertical="top" wrapText="1"/>
      <protection locked="0"/>
    </xf>
    <xf numFmtId="0" fontId="64" fillId="8" borderId="3" xfId="3" applyFont="1" applyFill="1" applyBorder="1" applyAlignment="1" applyProtection="1">
      <alignment horizontal="center" vertical="top" wrapText="1"/>
      <protection locked="0"/>
    </xf>
    <xf numFmtId="0" fontId="64" fillId="8" borderId="2" xfId="3" applyNumberFormat="1" applyFont="1" applyFill="1" applyBorder="1" applyAlignment="1" applyProtection="1">
      <alignment horizontal="center" vertical="center"/>
      <protection locked="0"/>
    </xf>
    <xf numFmtId="0" fontId="64" fillId="8" borderId="3" xfId="3" applyNumberFormat="1" applyFont="1" applyFill="1" applyBorder="1" applyAlignment="1" applyProtection="1">
      <alignment horizontal="center" vertical="center"/>
      <protection locked="0"/>
    </xf>
    <xf numFmtId="0" fontId="63" fillId="14" borderId="2" xfId="0" applyFont="1" applyFill="1" applyBorder="1" applyAlignment="1">
      <alignment horizontal="center" vertical="center"/>
    </xf>
    <xf numFmtId="0" fontId="54" fillId="14" borderId="4" xfId="0" applyFont="1" applyFill="1" applyBorder="1" applyAlignment="1">
      <alignment horizontal="center" vertical="center"/>
    </xf>
    <xf numFmtId="0" fontId="54" fillId="14" borderId="3" xfId="0" applyFont="1" applyFill="1" applyBorder="1" applyAlignment="1">
      <alignment horizontal="center" vertical="center"/>
    </xf>
    <xf numFmtId="0" fontId="11" fillId="8" borderId="2" xfId="0" applyFont="1" applyFill="1" applyBorder="1" applyAlignment="1" applyProtection="1">
      <alignment horizontal="center" vertical="center" wrapText="1"/>
      <protection locked="0"/>
    </xf>
    <xf numFmtId="0" fontId="31" fillId="8" borderId="3" xfId="0" applyFont="1" applyFill="1" applyBorder="1" applyAlignment="1" applyProtection="1">
      <alignment horizontal="center" vertical="center" wrapText="1"/>
      <protection locked="0"/>
    </xf>
    <xf numFmtId="0" fontId="44" fillId="8" borderId="2" xfId="0" applyFont="1" applyFill="1" applyBorder="1" applyAlignment="1" applyProtection="1">
      <alignment horizontal="center" vertical="center" wrapText="1"/>
      <protection locked="0"/>
    </xf>
    <xf numFmtId="0" fontId="44" fillId="8" borderId="4" xfId="0" applyFont="1" applyFill="1" applyBorder="1" applyAlignment="1" applyProtection="1">
      <alignment horizontal="center" vertical="center" wrapText="1"/>
      <protection locked="0"/>
    </xf>
    <xf numFmtId="0" fontId="44" fillId="8" borderId="3" xfId="0" applyFont="1" applyFill="1" applyBorder="1" applyAlignment="1" applyProtection="1">
      <alignment horizontal="center" vertical="center" wrapText="1"/>
      <protection locked="0"/>
    </xf>
    <xf numFmtId="0" fontId="32" fillId="8" borderId="2" xfId="0" applyFont="1" applyFill="1" applyBorder="1" applyAlignment="1" applyProtection="1">
      <alignment horizontal="center" vertical="center"/>
      <protection locked="0"/>
    </xf>
    <xf numFmtId="0" fontId="32" fillId="8" borderId="3" xfId="0" applyFont="1" applyFill="1" applyBorder="1" applyAlignment="1" applyProtection="1">
      <alignment horizontal="center" vertical="center"/>
      <protection locked="0"/>
    </xf>
    <xf numFmtId="0" fontId="60" fillId="6" borderId="22" xfId="0" applyFont="1" applyFill="1" applyBorder="1" applyAlignment="1" applyProtection="1">
      <alignment horizontal="center" vertical="center"/>
      <protection locked="0"/>
    </xf>
    <xf numFmtId="0" fontId="60" fillId="6" borderId="4" xfId="0" applyFont="1" applyFill="1" applyBorder="1" applyAlignment="1" applyProtection="1">
      <alignment horizontal="center" vertical="center"/>
      <protection locked="0"/>
    </xf>
    <xf numFmtId="0" fontId="60" fillId="6" borderId="21" xfId="0" applyFont="1" applyFill="1" applyBorder="1" applyAlignment="1" applyProtection="1">
      <alignment horizontal="center" vertical="center"/>
      <protection locked="0"/>
    </xf>
    <xf numFmtId="0" fontId="19" fillId="8" borderId="2" xfId="0" applyFont="1" applyFill="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76" fillId="2" borderId="2" xfId="0" applyFont="1" applyFill="1" applyBorder="1" applyAlignment="1">
      <alignment horizontal="center" vertical="center" wrapText="1"/>
    </xf>
    <xf numFmtId="0" fontId="77" fillId="2" borderId="4" xfId="0" applyFont="1" applyFill="1" applyBorder="1" applyAlignment="1">
      <alignment horizontal="center" vertical="center" wrapText="1"/>
    </xf>
    <xf numFmtId="0" fontId="77" fillId="2" borderId="3" xfId="0" applyFont="1" applyFill="1" applyBorder="1" applyAlignment="1">
      <alignment horizontal="center" vertical="center" wrapText="1"/>
    </xf>
    <xf numFmtId="0" fontId="61" fillId="8" borderId="2" xfId="0" applyFont="1" applyFill="1" applyBorder="1" applyAlignment="1">
      <alignment horizontal="left" vertical="top"/>
    </xf>
    <xf numFmtId="0" fontId="61" fillId="8" borderId="4" xfId="0" applyFont="1" applyFill="1" applyBorder="1" applyAlignment="1">
      <alignment horizontal="left" vertical="top"/>
    </xf>
    <xf numFmtId="0" fontId="61" fillId="8" borderId="3" xfId="0" applyFont="1" applyFill="1" applyBorder="1" applyAlignment="1">
      <alignment horizontal="left" vertical="top"/>
    </xf>
    <xf numFmtId="0" fontId="62" fillId="8" borderId="2" xfId="0" applyFont="1" applyFill="1" applyBorder="1" applyAlignment="1">
      <alignment horizontal="center" vertical="center"/>
    </xf>
    <xf numFmtId="0" fontId="62" fillId="8" borderId="4" xfId="0" applyFont="1" applyFill="1" applyBorder="1" applyAlignment="1">
      <alignment horizontal="center" vertical="center"/>
    </xf>
    <xf numFmtId="0" fontId="62" fillId="8" borderId="3" xfId="0" applyFont="1" applyFill="1" applyBorder="1" applyAlignment="1">
      <alignment horizontal="center" vertical="center"/>
    </xf>
    <xf numFmtId="0" fontId="56" fillId="4" borderId="2" xfId="0" applyFont="1" applyFill="1" applyBorder="1" applyAlignment="1">
      <alignment horizontal="center" vertical="center"/>
    </xf>
    <xf numFmtId="0" fontId="56" fillId="4" borderId="3" xfId="0" applyFont="1" applyFill="1" applyBorder="1" applyAlignment="1">
      <alignment horizontal="center" vertical="center"/>
    </xf>
    <xf numFmtId="0" fontId="48" fillId="8" borderId="2" xfId="0" applyFont="1" applyFill="1" applyBorder="1" applyAlignment="1">
      <alignment horizontal="left" vertical="center" wrapText="1"/>
    </xf>
    <xf numFmtId="0" fontId="48" fillId="8" borderId="3" xfId="0" applyFont="1" applyFill="1" applyBorder="1" applyAlignment="1">
      <alignment horizontal="left" vertical="center" wrapText="1"/>
    </xf>
    <xf numFmtId="0" fontId="53" fillId="4" borderId="2" xfId="0" applyFont="1" applyFill="1" applyBorder="1" applyAlignment="1">
      <alignment horizontal="center" vertical="center"/>
    </xf>
    <xf numFmtId="0" fontId="53" fillId="4" borderId="4" xfId="0" applyFont="1" applyFill="1" applyBorder="1" applyAlignment="1">
      <alignment horizontal="center" vertical="center"/>
    </xf>
    <xf numFmtId="0" fontId="53" fillId="4" borderId="3" xfId="0" applyFont="1" applyFill="1" applyBorder="1" applyAlignment="1">
      <alignment horizontal="center" vertical="center"/>
    </xf>
    <xf numFmtId="0" fontId="55" fillId="4" borderId="2" xfId="0" applyFont="1" applyFill="1" applyBorder="1" applyAlignment="1">
      <alignment horizontal="center" vertical="center"/>
    </xf>
    <xf numFmtId="0" fontId="55" fillId="4" borderId="4" xfId="0" applyFont="1" applyFill="1" applyBorder="1" applyAlignment="1">
      <alignment horizontal="center" vertical="center"/>
    </xf>
    <xf numFmtId="0" fontId="55" fillId="4" borderId="3" xfId="0" applyFont="1" applyFill="1" applyBorder="1" applyAlignment="1">
      <alignment horizontal="center" vertical="center"/>
    </xf>
    <xf numFmtId="0" fontId="33" fillId="8" borderId="2" xfId="0" applyFont="1" applyFill="1" applyBorder="1" applyAlignment="1">
      <alignment horizontal="left" vertical="center" wrapText="1"/>
    </xf>
    <xf numFmtId="0" fontId="33" fillId="8" borderId="3" xfId="0" applyFont="1" applyFill="1" applyBorder="1" applyAlignment="1">
      <alignment horizontal="left" vertical="center"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33" fillId="8" borderId="2" xfId="0" applyFont="1" applyFill="1" applyBorder="1" applyAlignment="1">
      <alignment horizontal="left" vertical="top" wrapText="1"/>
    </xf>
    <xf numFmtId="0" fontId="33" fillId="8" borderId="3" xfId="0" applyFont="1" applyFill="1" applyBorder="1" applyAlignment="1">
      <alignment horizontal="left" vertical="top" wrapText="1"/>
    </xf>
    <xf numFmtId="0" fontId="48" fillId="8" borderId="2" xfId="0" applyFont="1" applyFill="1" applyBorder="1" applyAlignment="1">
      <alignment horizontal="left" vertical="top" wrapText="1"/>
    </xf>
    <xf numFmtId="0" fontId="48" fillId="8" borderId="3" xfId="0" applyFont="1" applyFill="1" applyBorder="1" applyAlignment="1">
      <alignment horizontal="left" vertical="top" wrapText="1"/>
    </xf>
    <xf numFmtId="9" fontId="7" fillId="8" borderId="1" xfId="0" applyNumberFormat="1" applyFont="1" applyFill="1" applyBorder="1" applyAlignment="1">
      <alignment horizontal="center" vertical="center" wrapText="1"/>
    </xf>
    <xf numFmtId="9" fontId="26" fillId="8" borderId="1" xfId="0" applyNumberFormat="1" applyFont="1" applyFill="1" applyBorder="1" applyAlignment="1">
      <alignment horizontal="center" vertical="center" wrapText="1"/>
    </xf>
    <xf numFmtId="0" fontId="26" fillId="8" borderId="2"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58" fillId="6" borderId="2" xfId="0" applyFont="1" applyFill="1" applyBorder="1" applyAlignment="1">
      <alignment horizontal="center" vertical="center"/>
    </xf>
    <xf numFmtId="0" fontId="58" fillId="6" borderId="4" xfId="0" applyFont="1" applyFill="1" applyBorder="1" applyAlignment="1">
      <alignment horizontal="center" vertical="center"/>
    </xf>
    <xf numFmtId="0" fontId="58" fillId="6" borderId="3" xfId="0" applyFont="1" applyFill="1" applyBorder="1" applyAlignment="1">
      <alignment horizontal="center" vertical="center"/>
    </xf>
    <xf numFmtId="0" fontId="38" fillId="8" borderId="2"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17" fillId="8" borderId="2" xfId="0" applyFont="1" applyFill="1" applyBorder="1" applyAlignment="1">
      <alignment horizontal="left" vertical="top" wrapText="1"/>
    </xf>
    <xf numFmtId="0" fontId="41" fillId="8" borderId="3" xfId="0" applyFont="1" applyFill="1" applyBorder="1" applyAlignment="1">
      <alignment horizontal="left" vertical="top"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53" fillId="5" borderId="2" xfId="0" applyFont="1" applyFill="1" applyBorder="1" applyAlignment="1">
      <alignment horizontal="center" vertical="center"/>
    </xf>
    <xf numFmtId="0" fontId="53" fillId="5" borderId="4" xfId="0" applyFont="1" applyFill="1" applyBorder="1" applyAlignment="1">
      <alignment horizontal="center" vertical="center"/>
    </xf>
    <xf numFmtId="0" fontId="53" fillId="5" borderId="3"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3" xfId="0" applyFont="1" applyFill="1" applyBorder="1" applyAlignment="1">
      <alignment horizontal="center" vertical="center"/>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60" fillId="6" borderId="2" xfId="0" applyFont="1" applyFill="1" applyBorder="1" applyAlignment="1">
      <alignment horizontal="center" vertical="center"/>
    </xf>
    <xf numFmtId="0" fontId="60" fillId="6" borderId="4" xfId="0" applyFont="1" applyFill="1" applyBorder="1" applyAlignment="1">
      <alignment horizontal="center" vertical="center"/>
    </xf>
    <xf numFmtId="0" fontId="60" fillId="6" borderId="3" xfId="0" applyFont="1" applyFill="1" applyBorder="1" applyAlignment="1">
      <alignment horizontal="center" vertical="center"/>
    </xf>
    <xf numFmtId="0" fontId="0" fillId="8" borderId="2" xfId="0" applyFill="1" applyBorder="1" applyAlignment="1">
      <alignment horizontal="center"/>
    </xf>
    <xf numFmtId="0" fontId="0" fillId="8" borderId="3" xfId="0" applyFill="1" applyBorder="1" applyAlignment="1">
      <alignment horizontal="center"/>
    </xf>
    <xf numFmtId="0" fontId="64" fillId="8" borderId="1" xfId="3" applyFill="1" applyBorder="1" applyAlignment="1">
      <alignment horizontal="center" vertical="center" wrapText="1"/>
    </xf>
    <xf numFmtId="0" fontId="48" fillId="8" borderId="5" xfId="0" applyFont="1" applyFill="1" applyBorder="1" applyAlignment="1">
      <alignment horizontal="left" vertical="center" wrapText="1"/>
    </xf>
    <xf numFmtId="0" fontId="48" fillId="8" borderId="6" xfId="0" applyFont="1" applyFill="1" applyBorder="1" applyAlignment="1">
      <alignment horizontal="left" vertical="center" wrapText="1"/>
    </xf>
    <xf numFmtId="0" fontId="48" fillId="8" borderId="11" xfId="0" applyFont="1" applyFill="1" applyBorder="1" applyAlignment="1">
      <alignment horizontal="left" vertical="center" wrapText="1"/>
    </xf>
    <xf numFmtId="0" fontId="48" fillId="8" borderId="13" xfId="0" applyFont="1" applyFill="1" applyBorder="1" applyAlignment="1">
      <alignment horizontal="left" vertical="center" wrapText="1"/>
    </xf>
    <xf numFmtId="0" fontId="26" fillId="8" borderId="1" xfId="0" applyFont="1" applyFill="1" applyBorder="1" applyAlignment="1">
      <alignment horizontal="center" vertical="center" wrapText="1"/>
    </xf>
    <xf numFmtId="0" fontId="63" fillId="6" borderId="2" xfId="0" applyFont="1" applyFill="1" applyBorder="1" applyAlignment="1">
      <alignment horizontal="center" vertical="center"/>
    </xf>
    <xf numFmtId="0" fontId="63" fillId="6" borderId="4" xfId="0" applyFont="1" applyFill="1" applyBorder="1" applyAlignment="1">
      <alignment horizontal="center" vertical="center"/>
    </xf>
    <xf numFmtId="0" fontId="63" fillId="6" borderId="3" xfId="0" applyFont="1" applyFill="1" applyBorder="1" applyAlignment="1">
      <alignment horizontal="center" vertical="center"/>
    </xf>
    <xf numFmtId="0" fontId="5" fillId="8" borderId="2" xfId="0" applyFont="1" applyFill="1" applyBorder="1" applyAlignment="1">
      <alignment horizontal="center" vertical="center" wrapText="1"/>
    </xf>
    <xf numFmtId="0" fontId="16" fillId="8" borderId="1" xfId="0" applyFont="1" applyFill="1" applyBorder="1" applyAlignment="1">
      <alignment horizontal="center" vertical="center"/>
    </xf>
    <xf numFmtId="0" fontId="56" fillId="9" borderId="2" xfId="0" applyFont="1" applyFill="1" applyBorder="1" applyAlignment="1">
      <alignment horizontal="center" vertical="center" wrapText="1"/>
    </xf>
    <xf numFmtId="0" fontId="56" fillId="9" borderId="4" xfId="0" applyFont="1" applyFill="1" applyBorder="1" applyAlignment="1">
      <alignment horizontal="center" vertical="center" wrapText="1"/>
    </xf>
    <xf numFmtId="0" fontId="56" fillId="9" borderId="3" xfId="0" applyFont="1" applyFill="1" applyBorder="1" applyAlignment="1">
      <alignment horizontal="center" vertical="center" wrapText="1"/>
    </xf>
    <xf numFmtId="9" fontId="4" fillId="8" borderId="39" xfId="0" applyNumberFormat="1" applyFont="1" applyFill="1" applyBorder="1" applyAlignment="1">
      <alignment horizontal="center" vertical="center" wrapText="1"/>
    </xf>
    <xf numFmtId="9" fontId="4" fillId="8" borderId="41" xfId="0" applyNumberFormat="1" applyFont="1" applyFill="1" applyBorder="1" applyAlignment="1">
      <alignment horizontal="center" vertical="center" wrapText="1"/>
    </xf>
    <xf numFmtId="0" fontId="16" fillId="8" borderId="9" xfId="0" applyFont="1" applyFill="1" applyBorder="1" applyAlignment="1">
      <alignment horizontal="center" vertical="center"/>
    </xf>
    <xf numFmtId="0" fontId="5" fillId="8" borderId="2" xfId="0" applyFont="1" applyFill="1" applyBorder="1" applyAlignment="1">
      <alignment horizontal="left" vertical="center"/>
    </xf>
    <xf numFmtId="0" fontId="10" fillId="8" borderId="4" xfId="0" applyFont="1" applyFill="1" applyBorder="1" applyAlignment="1">
      <alignment horizontal="left" vertical="center"/>
    </xf>
    <xf numFmtId="0" fontId="10" fillId="8" borderId="3" xfId="0" applyFont="1" applyFill="1" applyBorder="1" applyAlignment="1">
      <alignment horizontal="left" vertical="center"/>
    </xf>
    <xf numFmtId="0" fontId="55" fillId="14" borderId="24" xfId="0" applyFont="1" applyFill="1" applyBorder="1" applyAlignment="1">
      <alignment horizontal="center" vertical="center" wrapText="1"/>
    </xf>
    <xf numFmtId="0" fontId="55" fillId="14" borderId="0" xfId="0" applyFont="1" applyFill="1" applyBorder="1" applyAlignment="1">
      <alignment horizontal="center" vertical="center" wrapText="1"/>
    </xf>
    <xf numFmtId="0" fontId="55" fillId="14" borderId="19" xfId="0" applyFont="1" applyFill="1" applyBorder="1" applyAlignment="1">
      <alignment horizontal="center" vertical="center" wrapText="1"/>
    </xf>
    <xf numFmtId="0" fontId="74" fillId="12" borderId="22" xfId="0" applyFont="1" applyFill="1" applyBorder="1" applyAlignment="1" applyProtection="1">
      <alignment horizontal="center" vertical="center"/>
      <protection locked="0"/>
    </xf>
    <xf numFmtId="0" fontId="74" fillId="12" borderId="21" xfId="0" applyFont="1" applyFill="1" applyBorder="1" applyAlignment="1" applyProtection="1">
      <alignment horizontal="center" vertical="center"/>
      <protection locked="0"/>
    </xf>
    <xf numFmtId="0" fontId="4" fillId="8" borderId="28" xfId="0" applyNumberFormat="1" applyFont="1" applyFill="1" applyBorder="1" applyAlignment="1">
      <alignment horizontal="center" vertical="center" wrapText="1"/>
    </xf>
    <xf numFmtId="0" fontId="4" fillId="8" borderId="38" xfId="0" applyNumberFormat="1" applyFont="1" applyFill="1" applyBorder="1" applyAlignment="1">
      <alignment horizontal="center" vertical="center" wrapText="1"/>
    </xf>
    <xf numFmtId="9" fontId="4" fillId="8" borderId="40" xfId="1" applyFont="1" applyFill="1" applyBorder="1" applyAlignment="1">
      <alignment horizontal="center" vertical="center" wrapText="1"/>
    </xf>
    <xf numFmtId="9" fontId="4" fillId="8" borderId="42" xfId="1"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24" fillId="8" borderId="2" xfId="0" applyFont="1" applyFill="1" applyBorder="1" applyAlignment="1" applyProtection="1">
      <alignment horizontal="center" vertical="center" wrapText="1"/>
      <protection locked="0"/>
    </xf>
    <xf numFmtId="0" fontId="24" fillId="8" borderId="3" xfId="0" applyFont="1" applyFill="1" applyBorder="1" applyAlignment="1" applyProtection="1">
      <alignment horizontal="center" vertical="center" wrapText="1"/>
      <protection locked="0"/>
    </xf>
    <xf numFmtId="0" fontId="31" fillId="8" borderId="2" xfId="0" applyFont="1" applyFill="1" applyBorder="1" applyAlignment="1" applyProtection="1">
      <alignment horizontal="center" vertical="center" wrapText="1"/>
      <protection locked="0"/>
    </xf>
    <xf numFmtId="0" fontId="31" fillId="8" borderId="4" xfId="0" applyFont="1" applyFill="1" applyBorder="1" applyAlignment="1" applyProtection="1">
      <alignment horizontal="center" vertical="center" wrapText="1"/>
      <protection locked="0"/>
    </xf>
    <xf numFmtId="0" fontId="56" fillId="2" borderId="4" xfId="0" applyFont="1" applyFill="1" applyBorder="1" applyAlignment="1" applyProtection="1">
      <alignment horizontal="center" vertical="center"/>
      <protection locked="0"/>
    </xf>
    <xf numFmtId="0" fontId="25" fillId="8" borderId="2" xfId="0" applyFont="1" applyFill="1" applyBorder="1" applyAlignment="1">
      <alignment horizontal="left" vertical="center" wrapText="1"/>
    </xf>
    <xf numFmtId="0" fontId="25" fillId="8" borderId="3" xfId="0" applyFont="1" applyFill="1" applyBorder="1" applyAlignment="1">
      <alignment horizontal="left" vertical="center" wrapText="1"/>
    </xf>
    <xf numFmtId="0" fontId="42" fillId="8" borderId="2" xfId="0" applyFont="1" applyFill="1" applyBorder="1" applyAlignment="1">
      <alignment horizontal="left" vertical="top" wrapText="1"/>
    </xf>
    <xf numFmtId="0" fontId="42" fillId="8" borderId="3" xfId="0" applyFont="1" applyFill="1" applyBorder="1" applyAlignment="1">
      <alignment horizontal="left" vertical="top" wrapText="1"/>
    </xf>
    <xf numFmtId="0" fontId="48" fillId="8" borderId="2" xfId="0" applyFont="1" applyFill="1" applyBorder="1" applyAlignment="1">
      <alignment horizontal="left" vertical="center"/>
    </xf>
    <xf numFmtId="0" fontId="48" fillId="8" borderId="3" xfId="0" applyFont="1" applyFill="1" applyBorder="1" applyAlignment="1">
      <alignment horizontal="left" vertical="center"/>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48" fillId="8" borderId="9" xfId="0" applyFont="1" applyFill="1" applyBorder="1" applyAlignment="1">
      <alignment horizontal="center" vertical="center" wrapText="1"/>
    </xf>
    <xf numFmtId="0" fontId="48" fillId="8" borderId="8" xfId="0" applyFont="1" applyFill="1" applyBorder="1" applyAlignment="1">
      <alignment horizontal="center" vertical="center" wrapText="1"/>
    </xf>
    <xf numFmtId="0" fontId="56" fillId="6" borderId="1" xfId="0" applyFont="1" applyFill="1" applyBorder="1" applyAlignment="1">
      <alignment horizontal="center" vertical="center" wrapText="1"/>
    </xf>
    <xf numFmtId="0" fontId="63" fillId="8" borderId="14" xfId="0" applyFont="1" applyFill="1" applyBorder="1" applyAlignment="1">
      <alignment horizontal="left" vertical="center" wrapText="1"/>
    </xf>
    <xf numFmtId="0" fontId="63" fillId="8" borderId="0" xfId="0" applyFont="1" applyFill="1" applyBorder="1" applyAlignment="1">
      <alignment horizontal="left" vertical="center" wrapText="1"/>
    </xf>
    <xf numFmtId="0" fontId="63" fillId="8" borderId="15" xfId="0" applyFont="1" applyFill="1" applyBorder="1" applyAlignment="1">
      <alignment horizontal="left" vertical="center" wrapText="1"/>
    </xf>
    <xf numFmtId="0" fontId="55" fillId="5" borderId="2" xfId="0" applyFont="1" applyFill="1" applyBorder="1" applyAlignment="1">
      <alignment horizontal="center" vertical="center"/>
    </xf>
    <xf numFmtId="0" fontId="55" fillId="5" borderId="4" xfId="0" applyFont="1" applyFill="1" applyBorder="1" applyAlignment="1">
      <alignment horizontal="center" vertical="center"/>
    </xf>
    <xf numFmtId="0" fontId="55" fillId="5" borderId="3" xfId="0" applyFont="1" applyFill="1" applyBorder="1" applyAlignment="1">
      <alignment horizontal="center" vertical="center"/>
    </xf>
    <xf numFmtId="0" fontId="63" fillId="8" borderId="2" xfId="0" applyFont="1" applyFill="1" applyBorder="1" applyAlignment="1">
      <alignment horizontal="center" vertical="center"/>
    </xf>
    <xf numFmtId="0" fontId="63" fillId="8" borderId="4" xfId="0" applyFont="1" applyFill="1" applyBorder="1" applyAlignment="1">
      <alignment horizontal="center" vertical="center"/>
    </xf>
    <xf numFmtId="0" fontId="63" fillId="8" borderId="3"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3" xfId="0" applyFont="1" applyFill="1" applyBorder="1" applyAlignment="1">
      <alignment horizontal="center" vertical="center"/>
    </xf>
    <xf numFmtId="0" fontId="69" fillId="11" borderId="2" xfId="3" applyFont="1" applyFill="1" applyBorder="1" applyAlignment="1" applyProtection="1">
      <alignment horizontal="center" vertical="center" wrapText="1"/>
      <protection locked="0"/>
    </xf>
    <xf numFmtId="0" fontId="69" fillId="11" borderId="4" xfId="3" applyFont="1" applyFill="1" applyBorder="1" applyAlignment="1" applyProtection="1">
      <alignment horizontal="center" vertical="center" wrapText="1"/>
      <protection locked="0"/>
    </xf>
    <xf numFmtId="0" fontId="69" fillId="11" borderId="3" xfId="3" applyFont="1" applyFill="1" applyBorder="1" applyAlignment="1" applyProtection="1">
      <alignment horizontal="center" vertical="center" wrapText="1"/>
      <protection locked="0"/>
    </xf>
    <xf numFmtId="0" fontId="64" fillId="8" borderId="4" xfId="3" applyFont="1" applyFill="1" applyBorder="1" applyAlignment="1">
      <alignment horizontal="center" vertical="center" wrapText="1"/>
    </xf>
    <xf numFmtId="0" fontId="58" fillId="6" borderId="22" xfId="0" applyFont="1" applyFill="1" applyBorder="1" applyAlignment="1">
      <alignment horizontal="center" vertical="center"/>
    </xf>
    <xf numFmtId="0" fontId="58" fillId="6" borderId="21" xfId="0" applyFont="1" applyFill="1" applyBorder="1" applyAlignment="1">
      <alignment horizontal="center" vertical="center"/>
    </xf>
    <xf numFmtId="0" fontId="21"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8" borderId="12" xfId="0" applyFont="1" applyFill="1" applyBorder="1" applyAlignment="1">
      <alignment horizontal="left" vertical="center" wrapText="1"/>
    </xf>
    <xf numFmtId="0" fontId="12" fillId="8" borderId="13"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12" fillId="8" borderId="14" xfId="0" applyFont="1" applyFill="1" applyBorder="1" applyAlignment="1">
      <alignment horizontal="left" vertical="center"/>
    </xf>
    <xf numFmtId="0" fontId="12" fillId="8" borderId="0" xfId="0" applyFont="1" applyFill="1" applyBorder="1" applyAlignment="1">
      <alignment horizontal="left" vertical="center"/>
    </xf>
    <xf numFmtId="0" fontId="12" fillId="8" borderId="15" xfId="0" applyFont="1" applyFill="1" applyBorder="1" applyAlignment="1">
      <alignment horizontal="left" vertical="center"/>
    </xf>
    <xf numFmtId="0" fontId="58" fillId="6" borderId="11" xfId="0" applyFont="1" applyFill="1" applyBorder="1" applyAlignment="1">
      <alignment horizontal="center" vertical="center"/>
    </xf>
    <xf numFmtId="0" fontId="58" fillId="6" borderId="12" xfId="0" applyFont="1" applyFill="1" applyBorder="1" applyAlignment="1">
      <alignment horizontal="center" vertical="center"/>
    </xf>
    <xf numFmtId="0" fontId="58" fillId="6" borderId="13" xfId="0" applyFont="1" applyFill="1" applyBorder="1" applyAlignment="1">
      <alignment horizontal="center" vertical="center"/>
    </xf>
    <xf numFmtId="0" fontId="62" fillId="8" borderId="2" xfId="0" applyFont="1" applyFill="1" applyBorder="1" applyAlignment="1">
      <alignment horizontal="left" vertical="top" wrapText="1"/>
    </xf>
    <xf numFmtId="0" fontId="62" fillId="8" borderId="3" xfId="0" applyFont="1" applyFill="1" applyBorder="1" applyAlignment="1">
      <alignment horizontal="left" vertical="top" wrapText="1"/>
    </xf>
    <xf numFmtId="0" fontId="4" fillId="8" borderId="2" xfId="0" applyFont="1" applyFill="1" applyBorder="1" applyAlignment="1">
      <alignment horizontal="left" vertical="center" wrapText="1"/>
    </xf>
    <xf numFmtId="0" fontId="62" fillId="8" borderId="2" xfId="0" applyFont="1" applyFill="1" applyBorder="1" applyAlignment="1">
      <alignment horizontal="left" vertical="center" wrapText="1"/>
    </xf>
    <xf numFmtId="0" fontId="62" fillId="8" borderId="3" xfId="0" applyFont="1" applyFill="1" applyBorder="1" applyAlignment="1">
      <alignment horizontal="left" vertical="center" wrapText="1"/>
    </xf>
    <xf numFmtId="0" fontId="55" fillId="8" borderId="2" xfId="0" applyFont="1" applyFill="1" applyBorder="1" applyAlignment="1">
      <alignment horizontal="left" vertical="center"/>
    </xf>
    <xf numFmtId="0" fontId="55" fillId="8" borderId="4" xfId="0" applyFont="1" applyFill="1" applyBorder="1" applyAlignment="1">
      <alignment horizontal="left" vertical="center"/>
    </xf>
    <xf numFmtId="0" fontId="55" fillId="8" borderId="3" xfId="0" applyFont="1" applyFill="1" applyBorder="1" applyAlignment="1">
      <alignment horizontal="left" vertical="center"/>
    </xf>
    <xf numFmtId="0" fontId="64" fillId="10" borderId="2" xfId="3" applyFill="1" applyBorder="1" applyAlignment="1">
      <alignment horizontal="center" vertical="center"/>
    </xf>
    <xf numFmtId="0" fontId="64" fillId="10" borderId="4" xfId="3" applyFill="1" applyBorder="1" applyAlignment="1">
      <alignment horizontal="center" vertical="center"/>
    </xf>
    <xf numFmtId="0" fontId="64" fillId="10" borderId="3" xfId="3" applyFill="1" applyBorder="1" applyAlignment="1">
      <alignment horizontal="center" vertical="center"/>
    </xf>
    <xf numFmtId="0" fontId="46" fillId="8" borderId="2" xfId="0" applyFont="1" applyFill="1" applyBorder="1" applyAlignment="1">
      <alignment horizontal="left" vertical="center" wrapText="1"/>
    </xf>
    <xf numFmtId="0" fontId="46" fillId="8" borderId="3" xfId="0" applyFont="1" applyFill="1" applyBorder="1" applyAlignment="1">
      <alignment horizontal="left" vertical="center" wrapText="1"/>
    </xf>
    <xf numFmtId="0" fontId="27" fillId="8" borderId="2" xfId="0" applyFont="1" applyFill="1" applyBorder="1" applyAlignment="1">
      <alignment horizontal="left" vertical="center" wrapText="1"/>
    </xf>
    <xf numFmtId="0" fontId="27" fillId="8" borderId="3" xfId="0" applyFont="1" applyFill="1" applyBorder="1" applyAlignment="1">
      <alignment horizontal="left" vertical="center" wrapText="1"/>
    </xf>
    <xf numFmtId="0" fontId="56" fillId="4" borderId="2" xfId="0" applyFont="1" applyFill="1" applyBorder="1" applyAlignment="1">
      <alignment horizontal="center" vertical="top" wrapText="1"/>
    </xf>
    <xf numFmtId="0" fontId="56" fillId="4" borderId="3" xfId="0" applyFont="1" applyFill="1" applyBorder="1" applyAlignment="1">
      <alignment horizontal="center" vertical="top" wrapText="1"/>
    </xf>
    <xf numFmtId="0" fontId="40" fillId="8" borderId="2" xfId="0" applyFont="1" applyFill="1" applyBorder="1" applyAlignment="1">
      <alignment horizontal="left" vertical="top" wrapText="1"/>
    </xf>
    <xf numFmtId="0" fontId="40" fillId="8" borderId="3" xfId="0" applyFont="1" applyFill="1" applyBorder="1" applyAlignment="1">
      <alignment horizontal="left" vertical="top" wrapText="1"/>
    </xf>
    <xf numFmtId="0" fontId="64" fillId="8" borderId="2" xfId="3" applyFill="1" applyBorder="1" applyAlignment="1">
      <alignment horizontal="center" vertical="center" wrapText="1"/>
    </xf>
    <xf numFmtId="0" fontId="64" fillId="8" borderId="4" xfId="3" applyFill="1" applyBorder="1" applyAlignment="1">
      <alignment horizontal="center" vertical="center" wrapText="1"/>
    </xf>
    <xf numFmtId="0" fontId="64" fillId="8" borderId="3" xfId="3" applyFill="1" applyBorder="1" applyAlignment="1">
      <alignment horizontal="center" vertical="center" wrapText="1"/>
    </xf>
    <xf numFmtId="0" fontId="36" fillId="8" borderId="2" xfId="0" applyFont="1" applyFill="1" applyBorder="1" applyAlignment="1">
      <alignment horizontal="left" vertical="center"/>
    </xf>
    <xf numFmtId="0" fontId="36" fillId="8" borderId="3" xfId="0" applyFont="1" applyFill="1" applyBorder="1" applyAlignment="1">
      <alignment horizontal="left" vertical="center"/>
    </xf>
    <xf numFmtId="0" fontId="36" fillId="8" borderId="2" xfId="0" applyFont="1" applyFill="1" applyBorder="1" applyAlignment="1">
      <alignment horizontal="left" vertical="top" wrapText="1"/>
    </xf>
    <xf numFmtId="0" fontId="36" fillId="8" borderId="3" xfId="0" applyFont="1" applyFill="1" applyBorder="1" applyAlignment="1">
      <alignment horizontal="left" vertical="top" wrapText="1"/>
    </xf>
    <xf numFmtId="0" fontId="75" fillId="10" borderId="23" xfId="0" applyFont="1" applyFill="1" applyBorder="1" applyAlignment="1">
      <alignment horizontal="center" vertical="center"/>
    </xf>
    <xf numFmtId="0" fontId="75" fillId="10" borderId="24" xfId="0" applyFont="1" applyFill="1" applyBorder="1" applyAlignment="1">
      <alignment horizontal="center" vertical="center"/>
    </xf>
    <xf numFmtId="0" fontId="75" fillId="10" borderId="25" xfId="0" applyFont="1" applyFill="1" applyBorder="1" applyAlignment="1">
      <alignment horizontal="center" vertical="center"/>
    </xf>
    <xf numFmtId="0" fontId="75" fillId="10" borderId="18" xfId="0" applyFont="1" applyFill="1" applyBorder="1" applyAlignment="1">
      <alignment horizontal="center" vertical="center"/>
    </xf>
    <xf numFmtId="0" fontId="75" fillId="10" borderId="19" xfId="0" applyFont="1" applyFill="1" applyBorder="1" applyAlignment="1">
      <alignment horizontal="center" vertical="center"/>
    </xf>
    <xf numFmtId="0" fontId="75" fillId="10" borderId="20" xfId="0" applyFont="1" applyFill="1" applyBorder="1" applyAlignment="1">
      <alignment horizontal="center" vertical="center"/>
    </xf>
    <xf numFmtId="0" fontId="51" fillId="5" borderId="14" xfId="0" applyFont="1" applyFill="1" applyBorder="1" applyAlignment="1">
      <alignment horizontal="center" vertical="center"/>
    </xf>
    <xf numFmtId="0" fontId="51" fillId="5" borderId="0" xfId="0" applyFont="1" applyFill="1" applyBorder="1" applyAlignment="1">
      <alignment horizontal="center" vertical="center"/>
    </xf>
    <xf numFmtId="0" fontId="51" fillId="5" borderId="15" xfId="0" applyFont="1" applyFill="1" applyBorder="1" applyAlignment="1">
      <alignment horizontal="center" vertical="center"/>
    </xf>
    <xf numFmtId="0" fontId="51" fillId="5" borderId="11" xfId="0" applyFont="1" applyFill="1" applyBorder="1" applyAlignment="1">
      <alignment horizontal="center" vertical="center"/>
    </xf>
    <xf numFmtId="0" fontId="51" fillId="5" borderId="12" xfId="0" applyFont="1" applyFill="1" applyBorder="1" applyAlignment="1">
      <alignment horizontal="center" vertical="center"/>
    </xf>
    <xf numFmtId="0" fontId="51" fillId="5" borderId="13" xfId="0" applyFont="1" applyFill="1" applyBorder="1" applyAlignment="1">
      <alignment horizontal="center" vertical="center"/>
    </xf>
    <xf numFmtId="0" fontId="58" fillId="6" borderId="2" xfId="0" applyFont="1" applyFill="1" applyBorder="1" applyAlignment="1">
      <alignment horizontal="center" vertical="center" wrapText="1"/>
    </xf>
    <xf numFmtId="0" fontId="58" fillId="6" borderId="4"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4" fillId="8" borderId="2" xfId="0" applyFont="1" applyFill="1" applyBorder="1" applyAlignment="1">
      <alignment horizontal="left" vertical="top" wrapText="1"/>
    </xf>
    <xf numFmtId="0" fontId="39" fillId="8" borderId="3" xfId="0" applyFont="1" applyFill="1" applyBorder="1" applyAlignment="1">
      <alignment horizontal="left" vertical="top" wrapText="1"/>
    </xf>
    <xf numFmtId="0" fontId="63" fillId="6" borderId="2" xfId="0" applyFont="1" applyFill="1" applyBorder="1" applyAlignment="1">
      <alignment horizontal="center" vertical="top"/>
    </xf>
    <xf numFmtId="0" fontId="63" fillId="6" borderId="4" xfId="0" applyFont="1" applyFill="1" applyBorder="1" applyAlignment="1">
      <alignment horizontal="center" vertical="top"/>
    </xf>
    <xf numFmtId="0" fontId="63" fillId="6" borderId="3" xfId="0" applyFont="1" applyFill="1" applyBorder="1" applyAlignment="1">
      <alignment horizontal="center" vertical="top"/>
    </xf>
    <xf numFmtId="0" fontId="39" fillId="8" borderId="2" xfId="0" applyFont="1" applyFill="1" applyBorder="1" applyAlignment="1">
      <alignment horizontal="left" vertical="center" wrapText="1"/>
    </xf>
    <xf numFmtId="0" fontId="39" fillId="8" borderId="3" xfId="0" applyFont="1" applyFill="1" applyBorder="1" applyAlignment="1">
      <alignment horizontal="left" vertical="center" wrapText="1"/>
    </xf>
    <xf numFmtId="0" fontId="39" fillId="8" borderId="2" xfId="0" applyFont="1" applyFill="1" applyBorder="1" applyAlignment="1">
      <alignment horizontal="right" vertical="top" wrapText="1"/>
    </xf>
    <xf numFmtId="0" fontId="39" fillId="8" borderId="3" xfId="0" applyFont="1" applyFill="1" applyBorder="1" applyAlignment="1">
      <alignment horizontal="right" vertical="top" wrapText="1"/>
    </xf>
    <xf numFmtId="0" fontId="63" fillId="6" borderId="2" xfId="0" applyFont="1" applyFill="1" applyBorder="1" applyAlignment="1">
      <alignment horizontal="center" vertical="top" wrapText="1"/>
    </xf>
    <xf numFmtId="0" fontId="63" fillId="6" borderId="4" xfId="0" applyFont="1" applyFill="1" applyBorder="1" applyAlignment="1">
      <alignment horizontal="center" vertical="top" wrapText="1"/>
    </xf>
    <xf numFmtId="0" fontId="63" fillId="6" borderId="3" xfId="0" applyFont="1" applyFill="1" applyBorder="1" applyAlignment="1">
      <alignment horizontal="center" vertical="top" wrapText="1"/>
    </xf>
    <xf numFmtId="0" fontId="37" fillId="8" borderId="2" xfId="0" applyFont="1" applyFill="1" applyBorder="1" applyAlignment="1">
      <alignment horizontal="left" vertical="top" wrapText="1"/>
    </xf>
    <xf numFmtId="0" fontId="37" fillId="8" borderId="3" xfId="0" applyFont="1" applyFill="1" applyBorder="1" applyAlignment="1">
      <alignment horizontal="left" vertical="top"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63" fillId="14" borderId="14" xfId="0" applyFont="1" applyFill="1" applyBorder="1" applyAlignment="1">
      <alignment horizontal="center" vertical="center"/>
    </xf>
    <xf numFmtId="0" fontId="63" fillId="14" borderId="0" xfId="0" applyFont="1" applyFill="1" applyBorder="1" applyAlignment="1">
      <alignment horizontal="center" vertical="center"/>
    </xf>
    <xf numFmtId="0" fontId="63" fillId="14" borderId="15" xfId="0"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5" xfId="0" applyFont="1" applyFill="1" applyBorder="1" applyAlignment="1">
      <alignment horizontal="left" vertical="center"/>
    </xf>
    <xf numFmtId="0" fontId="12" fillId="8" borderId="7" xfId="0" applyFont="1" applyFill="1" applyBorder="1" applyAlignment="1">
      <alignment horizontal="left" vertical="center"/>
    </xf>
    <xf numFmtId="0" fontId="12" fillId="8" borderId="6" xfId="0" applyFont="1" applyFill="1" applyBorder="1" applyAlignment="1">
      <alignment horizontal="left" vertical="center"/>
    </xf>
    <xf numFmtId="9" fontId="26" fillId="8" borderId="2" xfId="0" applyNumberFormat="1" applyFont="1" applyFill="1" applyBorder="1" applyAlignment="1">
      <alignment horizontal="center" vertical="center" wrapText="1"/>
    </xf>
    <xf numFmtId="9" fontId="26" fillId="8" borderId="4" xfId="0" applyNumberFormat="1" applyFont="1" applyFill="1" applyBorder="1" applyAlignment="1">
      <alignment horizontal="center" vertical="center" wrapText="1"/>
    </xf>
    <xf numFmtId="9" fontId="26" fillId="8" borderId="3" xfId="0" applyNumberFormat="1" applyFont="1" applyFill="1" applyBorder="1" applyAlignment="1">
      <alignment horizontal="center" vertical="center" wrapText="1"/>
    </xf>
    <xf numFmtId="0" fontId="63" fillId="8" borderId="2" xfId="0" applyFont="1" applyFill="1" applyBorder="1" applyAlignment="1">
      <alignment horizontal="left" vertical="center" wrapText="1"/>
    </xf>
    <xf numFmtId="0" fontId="63" fillId="8" borderId="4" xfId="0" applyFont="1" applyFill="1" applyBorder="1" applyAlignment="1">
      <alignment horizontal="left" vertical="center" wrapText="1"/>
    </xf>
    <xf numFmtId="0" fontId="63" fillId="8" borderId="3" xfId="0" applyFont="1" applyFill="1" applyBorder="1" applyAlignment="1">
      <alignment horizontal="left" vertical="center" wrapText="1"/>
    </xf>
    <xf numFmtId="9" fontId="63" fillId="8" borderId="2" xfId="0" applyNumberFormat="1" applyFont="1" applyFill="1" applyBorder="1" applyAlignment="1">
      <alignment horizontal="center" vertical="center" wrapText="1"/>
    </xf>
    <xf numFmtId="9" fontId="63" fillId="8" borderId="4" xfId="0" applyNumberFormat="1" applyFont="1" applyFill="1" applyBorder="1" applyAlignment="1">
      <alignment horizontal="center" vertical="center" wrapText="1"/>
    </xf>
    <xf numFmtId="9" fontId="63" fillId="8" borderId="3" xfId="0" applyNumberFormat="1"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73" fillId="11" borderId="2" xfId="3" applyFont="1" applyFill="1" applyBorder="1" applyAlignment="1" applyProtection="1">
      <alignment horizontal="center" vertical="center" wrapText="1"/>
      <protection locked="0"/>
    </xf>
    <xf numFmtId="0" fontId="73" fillId="11" borderId="4" xfId="3" applyFont="1" applyFill="1" applyBorder="1" applyAlignment="1" applyProtection="1">
      <alignment horizontal="center" vertical="center" wrapText="1"/>
      <protection locked="0"/>
    </xf>
    <xf numFmtId="0" fontId="73" fillId="11" borderId="3" xfId="3" applyFont="1" applyFill="1" applyBorder="1" applyAlignment="1" applyProtection="1">
      <alignment horizontal="center" vertical="center" wrapText="1"/>
      <protection locked="0"/>
    </xf>
    <xf numFmtId="0" fontId="4" fillId="8" borderId="4" xfId="0" applyFont="1" applyFill="1" applyBorder="1" applyAlignment="1" applyProtection="1">
      <alignment horizontal="center" vertical="center" wrapText="1"/>
      <protection locked="0"/>
    </xf>
    <xf numFmtId="0" fontId="18" fillId="8" borderId="4" xfId="0" applyFont="1" applyFill="1" applyBorder="1" applyAlignment="1">
      <alignment horizontal="center" vertical="center" wrapText="1"/>
    </xf>
    <xf numFmtId="0" fontId="70" fillId="11" borderId="2" xfId="0" applyFont="1" applyFill="1" applyBorder="1" applyAlignment="1" applyProtection="1">
      <alignment horizontal="center" vertical="center"/>
      <protection locked="0"/>
    </xf>
    <xf numFmtId="0" fontId="70" fillId="11" borderId="3" xfId="0" applyFont="1" applyFill="1" applyBorder="1" applyAlignment="1" applyProtection="1">
      <alignment horizontal="center" vertical="center"/>
      <protection locked="0"/>
    </xf>
    <xf numFmtId="0" fontId="31" fillId="8" borderId="2" xfId="0" applyFont="1" applyFill="1" applyBorder="1" applyAlignment="1" applyProtection="1">
      <alignment horizontal="center" vertical="center"/>
      <protection locked="0"/>
    </xf>
    <xf numFmtId="0" fontId="31" fillId="8" borderId="3" xfId="0" applyFont="1" applyFill="1" applyBorder="1" applyAlignment="1" applyProtection="1">
      <alignment horizontal="center" vertical="center"/>
      <protection locked="0"/>
    </xf>
    <xf numFmtId="0" fontId="34" fillId="8" borderId="2" xfId="0" applyFont="1" applyFill="1" applyBorder="1" applyAlignment="1">
      <alignment horizontal="center" vertical="center" wrapText="1"/>
    </xf>
    <xf numFmtId="0" fontId="34" fillId="8" borderId="3" xfId="0" applyFont="1" applyFill="1" applyBorder="1" applyAlignment="1">
      <alignment horizontal="center" vertical="center" wrapText="1"/>
    </xf>
    <xf numFmtId="0" fontId="59" fillId="7" borderId="2" xfId="0" applyFont="1" applyFill="1" applyBorder="1" applyAlignment="1" applyProtection="1">
      <alignment horizontal="center" vertical="center"/>
      <protection locked="0"/>
    </xf>
    <xf numFmtId="0" fontId="59" fillId="7" borderId="4" xfId="0" applyFont="1" applyFill="1" applyBorder="1" applyAlignment="1" applyProtection="1">
      <alignment horizontal="center" vertical="center"/>
      <protection locked="0"/>
    </xf>
    <xf numFmtId="0" fontId="59" fillId="7" borderId="3" xfId="0" applyFont="1" applyFill="1" applyBorder="1" applyAlignment="1" applyProtection="1">
      <alignment horizontal="center" vertical="center"/>
      <protection locked="0"/>
    </xf>
    <xf numFmtId="0" fontId="56" fillId="2" borderId="11" xfId="0" applyFont="1" applyFill="1" applyBorder="1" applyAlignment="1">
      <alignment horizontal="center" vertical="center" wrapText="1"/>
    </xf>
    <xf numFmtId="0" fontId="56" fillId="2" borderId="12"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63" fillId="8" borderId="3" xfId="0" applyNumberFormat="1" applyFont="1" applyFill="1" applyBorder="1" applyAlignment="1">
      <alignment horizontal="center" vertical="center"/>
    </xf>
    <xf numFmtId="0" fontId="66" fillId="8" borderId="32" xfId="0" applyFont="1" applyFill="1" applyBorder="1" applyAlignment="1">
      <alignment horizontal="center" vertical="center"/>
    </xf>
    <xf numFmtId="0" fontId="66" fillId="8" borderId="33" xfId="0" applyFont="1" applyFill="1" applyBorder="1" applyAlignment="1">
      <alignment horizontal="center" vertical="center"/>
    </xf>
    <xf numFmtId="0" fontId="66" fillId="8" borderId="34" xfId="0" applyFont="1" applyFill="1" applyBorder="1" applyAlignment="1">
      <alignment horizontal="center" vertical="center"/>
    </xf>
    <xf numFmtId="0" fontId="65" fillId="8" borderId="9" xfId="0" applyFont="1" applyFill="1" applyBorder="1" applyAlignment="1">
      <alignment horizontal="center" vertical="center" wrapText="1"/>
    </xf>
    <xf numFmtId="0" fontId="65" fillId="8" borderId="10" xfId="0" applyFont="1" applyFill="1" applyBorder="1" applyAlignment="1">
      <alignment horizontal="center" vertical="center" wrapText="1"/>
    </xf>
    <xf numFmtId="0" fontId="65" fillId="8" borderId="8" xfId="0" applyFont="1" applyFill="1" applyBorder="1" applyAlignment="1">
      <alignment horizontal="center" vertical="center" wrapText="1"/>
    </xf>
    <xf numFmtId="0" fontId="70" fillId="11" borderId="2" xfId="0" applyFont="1" applyFill="1" applyBorder="1" applyAlignment="1" applyProtection="1">
      <alignment horizontal="center" vertical="center" wrapText="1"/>
      <protection locked="0"/>
    </xf>
    <xf numFmtId="0" fontId="70" fillId="11" borderId="3" xfId="0" applyFont="1" applyFill="1" applyBorder="1" applyAlignment="1" applyProtection="1">
      <alignment horizontal="center" vertical="center" wrapText="1"/>
      <protection locked="0"/>
    </xf>
    <xf numFmtId="0" fontId="63" fillId="8" borderId="9" xfId="0" applyFont="1" applyFill="1" applyBorder="1" applyAlignment="1">
      <alignment horizontal="left" vertical="center" wrapText="1"/>
    </xf>
    <xf numFmtId="9" fontId="14" fillId="8" borderId="1" xfId="0" applyNumberFormat="1" applyFont="1" applyFill="1" applyBorder="1" applyAlignment="1">
      <alignment horizontal="center" vertical="center" wrapText="1"/>
    </xf>
    <xf numFmtId="0" fontId="58" fillId="6" borderId="1" xfId="0" applyFont="1" applyFill="1" applyBorder="1" applyAlignment="1">
      <alignment horizontal="center" vertical="center"/>
    </xf>
  </cellXfs>
  <cellStyles count="11">
    <cellStyle name="Hipervínculo" xfId="3" builtinId="8"/>
    <cellStyle name="Millares [0]" xfId="5" builtinId="6"/>
    <cellStyle name="Millares [0] 2 2" xfId="4"/>
    <cellStyle name="Millares [0] 2 2 2" xfId="8"/>
    <cellStyle name="Normal" xfId="0" builtinId="0"/>
    <cellStyle name="Normal 2" xfId="2"/>
    <cellStyle name="Normal 2 2" xfId="7"/>
    <cellStyle name="Normal 2 3" xfId="10"/>
    <cellStyle name="Porcentaje" xfId="1" builtinId="5"/>
    <cellStyle name="Porcentaje 2" xfId="6"/>
    <cellStyle name="Porcentaje 3" xfId="9"/>
  </cellStyles>
  <dxfs count="0"/>
  <tableStyles count="0" defaultTableStyle="TableStyleMedium2" defaultPivotStyle="PivotStyleLight16"/>
  <colors>
    <mruColors>
      <color rgb="FF1809D9"/>
      <color rgb="FF8BCDFF"/>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Y" b="1"/>
              <a:t>Metas  de la Direccion</a:t>
            </a:r>
            <a:r>
              <a:rPr lang="es-PY" b="1" baseline="0"/>
              <a:t> de Aeronautica </a:t>
            </a:r>
            <a:r>
              <a:rPr lang="es-PY" b="1"/>
              <a:t>a</a:t>
            </a:r>
            <a:r>
              <a:rPr lang="es-PY" b="1" baseline="0"/>
              <a:t>  Diciembre/2024</a:t>
            </a:r>
            <a:endParaRPr lang="es-PY"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'[2]DATOS 2024'!$C$49</c:f>
              <c:strCache>
                <c:ptCount val="1"/>
                <c:pt idx="0">
                  <c:v>Metas Previstas</c:v>
                </c:pt>
              </c:strCache>
            </c:strRef>
          </c:tx>
          <c:spPr>
            <a:solidFill>
              <a:schemeClr val="accent1"/>
            </a:solidFill>
            <a:ln>
              <a:noFill/>
            </a:ln>
            <a:effectLst/>
          </c:spPr>
          <c:invertIfNegative val="0"/>
          <c:cat>
            <c:strRef>
              <c:f>'[2]DATOS 2024'!$B$50:$B$61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2024'!$C$50:$C$61</c:f>
              <c:numCache>
                <c:formatCode>General</c:formatCode>
                <c:ptCount val="12"/>
                <c:pt idx="0">
                  <c:v>98</c:v>
                </c:pt>
                <c:pt idx="1">
                  <c:v>91</c:v>
                </c:pt>
                <c:pt idx="2">
                  <c:v>87</c:v>
                </c:pt>
                <c:pt idx="3">
                  <c:v>77</c:v>
                </c:pt>
                <c:pt idx="4">
                  <c:v>78</c:v>
                </c:pt>
                <c:pt idx="5">
                  <c:v>101</c:v>
                </c:pt>
                <c:pt idx="6">
                  <c:v>108</c:v>
                </c:pt>
                <c:pt idx="7">
                  <c:v>95</c:v>
                </c:pt>
                <c:pt idx="8">
                  <c:v>110</c:v>
                </c:pt>
                <c:pt idx="9">
                  <c:v>115</c:v>
                </c:pt>
                <c:pt idx="10">
                  <c:v>102</c:v>
                </c:pt>
                <c:pt idx="11">
                  <c:v>142</c:v>
                </c:pt>
              </c:numCache>
            </c:numRef>
          </c:val>
          <c:extLst xmlns:c16r2="http://schemas.microsoft.com/office/drawing/2015/06/chart">
            <c:ext xmlns:c16="http://schemas.microsoft.com/office/drawing/2014/chart" uri="{C3380CC4-5D6E-409C-BE32-E72D297353CC}">
              <c16:uniqueId val="{00000000-5309-4C86-8EF9-BE96F8CB7086}"/>
            </c:ext>
          </c:extLst>
        </c:ser>
        <c:ser>
          <c:idx val="1"/>
          <c:order val="1"/>
          <c:tx>
            <c:strRef>
              <c:f>'[2]DATOS 2024'!$D$49</c:f>
              <c:strCache>
                <c:ptCount val="1"/>
                <c:pt idx="0">
                  <c:v>Certificados de Registro Aeronáutico</c:v>
                </c:pt>
              </c:strCache>
            </c:strRef>
          </c:tx>
          <c:spPr>
            <a:solidFill>
              <a:schemeClr val="accent2"/>
            </a:solidFill>
            <a:ln>
              <a:noFill/>
            </a:ln>
            <a:effectLst/>
          </c:spPr>
          <c:invertIfNegative val="0"/>
          <c:cat>
            <c:strRef>
              <c:f>'[2]DATOS 2024'!$B$50:$B$61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2024'!$D$50:$D$61</c:f>
              <c:numCache>
                <c:formatCode>General</c:formatCode>
                <c:ptCount val="12"/>
                <c:pt idx="0">
                  <c:v>139</c:v>
                </c:pt>
                <c:pt idx="1">
                  <c:v>119</c:v>
                </c:pt>
                <c:pt idx="2">
                  <c:v>118</c:v>
                </c:pt>
                <c:pt idx="3">
                  <c:v>171</c:v>
                </c:pt>
                <c:pt idx="4">
                  <c:v>184</c:v>
                </c:pt>
                <c:pt idx="5">
                  <c:v>187</c:v>
                </c:pt>
                <c:pt idx="6">
                  <c:v>158</c:v>
                </c:pt>
                <c:pt idx="7">
                  <c:v>138</c:v>
                </c:pt>
                <c:pt idx="8">
                  <c:v>178</c:v>
                </c:pt>
                <c:pt idx="9">
                  <c:v>217</c:v>
                </c:pt>
                <c:pt idx="10">
                  <c:v>173</c:v>
                </c:pt>
                <c:pt idx="11">
                  <c:v>181</c:v>
                </c:pt>
              </c:numCache>
            </c:numRef>
          </c:val>
          <c:extLst xmlns:c16r2="http://schemas.microsoft.com/office/drawing/2015/06/chart">
            <c:ext xmlns:c16="http://schemas.microsoft.com/office/drawing/2014/chart" uri="{C3380CC4-5D6E-409C-BE32-E72D297353CC}">
              <c16:uniqueId val="{00000001-5309-4C86-8EF9-BE96F8CB7086}"/>
            </c:ext>
          </c:extLst>
        </c:ser>
        <c:dLbls>
          <c:showLegendKey val="0"/>
          <c:showVal val="0"/>
          <c:showCatName val="0"/>
          <c:showSerName val="0"/>
          <c:showPercent val="0"/>
          <c:showBubbleSize val="0"/>
        </c:dLbls>
        <c:gapWidth val="219"/>
        <c:overlap val="-27"/>
        <c:axId val="-1675962400"/>
        <c:axId val="-1675958592"/>
      </c:barChart>
      <c:catAx>
        <c:axId val="-16759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675958592"/>
        <c:crosses val="autoZero"/>
        <c:auto val="1"/>
        <c:lblAlgn val="ctr"/>
        <c:lblOffset val="100"/>
        <c:noMultiLvlLbl val="0"/>
      </c:catAx>
      <c:valAx>
        <c:axId val="-1675958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67596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50" normalizeH="0" baseline="0">
                <a:solidFill>
                  <a:schemeClr val="tx1"/>
                </a:solidFill>
                <a:latin typeface="+mj-lt"/>
                <a:ea typeface="+mj-ea"/>
                <a:cs typeface="+mj-cs"/>
              </a:defRPr>
            </a:pPr>
            <a:r>
              <a:rPr lang="en-US" sz="1500" b="1">
                <a:solidFill>
                  <a:schemeClr val="tx1"/>
                </a:solidFill>
              </a:rPr>
              <a:t>Evaluación del Nivel</a:t>
            </a:r>
            <a:r>
              <a:rPr lang="en-US" sz="1500" b="1" baseline="0">
                <a:solidFill>
                  <a:schemeClr val="tx1"/>
                </a:solidFill>
              </a:rPr>
              <a:t> de Madurez del Sistema de Control Interno - SCI                     (Por Ejercicio Fiscal)</a:t>
            </a:r>
            <a:endParaRPr lang="en-US" sz="1500" b="1">
              <a:solidFill>
                <a:schemeClr val="tx1"/>
              </a:solidFill>
            </a:endParaRPr>
          </a:p>
        </c:rich>
      </c:tx>
      <c:layout>
        <c:manualLayout>
          <c:xMode val="edge"/>
          <c:yMode val="edge"/>
          <c:x val="0.11523120473815118"/>
          <c:y val="4.1666666666666664E-2"/>
        </c:manualLayout>
      </c:layout>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solidFill>
              <a:latin typeface="+mj-lt"/>
              <a:ea typeface="+mj-ea"/>
              <a:cs typeface="+mj-cs"/>
            </a:defRPr>
          </a:pPr>
          <a:endParaRPr lang="es-PY"/>
        </a:p>
      </c:txPr>
    </c:title>
    <c:autoTitleDeleted val="0"/>
    <c:plotArea>
      <c:layout>
        <c:manualLayout>
          <c:layoutTarget val="inner"/>
          <c:xMode val="edge"/>
          <c:yMode val="edge"/>
          <c:x val="0.13918331130594488"/>
          <c:y val="0.25750000000000001"/>
          <c:w val="0.84348020327246331"/>
          <c:h val="0.58415937591134437"/>
        </c:manualLayout>
      </c:layout>
      <c:barChart>
        <c:barDir val="col"/>
        <c:grouping val="clustered"/>
        <c:varyColors val="0"/>
        <c:ser>
          <c:idx val="0"/>
          <c:order val="0"/>
          <c:tx>
            <c:strRef>
              <c:f>'[3]SCI consolidado'!$D$16</c:f>
              <c:strCache>
                <c:ptCount val="1"/>
                <c:pt idx="0">
                  <c:v>SCI Consolidado</c:v>
                </c:pt>
              </c:strCache>
            </c:strRef>
          </c:tx>
          <c:spPr>
            <a:solidFill>
              <a:schemeClr val="accent1">
                <a:alpha val="70000"/>
              </a:schemeClr>
            </a:solidFill>
            <a:ln>
              <a:noFill/>
            </a:ln>
            <a:effectLst/>
          </c:spPr>
          <c:invertIfNegative val="0"/>
          <c:dPt>
            <c:idx val="0"/>
            <c:invertIfNegative val="0"/>
            <c:bubble3D val="0"/>
            <c:spPr>
              <a:solidFill>
                <a:schemeClr val="bg1">
                  <a:lumMod val="65000"/>
                </a:schemeClr>
              </a:solidFill>
              <a:ln>
                <a:noFill/>
              </a:ln>
              <a:effectLst/>
            </c:spPr>
            <c:extLst xmlns:c16r2="http://schemas.microsoft.com/office/drawing/2015/06/chart">
              <c:ext xmlns:c16="http://schemas.microsoft.com/office/drawing/2014/chart" uri="{C3380CC4-5D6E-409C-BE32-E72D297353CC}">
                <c16:uniqueId val="{00000001-9CF7-44F7-BCBB-35C2A7D82CF4}"/>
              </c:ext>
            </c:extLst>
          </c:dPt>
          <c:dPt>
            <c:idx val="1"/>
            <c:invertIfNegative val="0"/>
            <c:bubble3D val="0"/>
            <c:spPr>
              <a:solidFill>
                <a:schemeClr val="tx2">
                  <a:lumMod val="40000"/>
                  <a:lumOff val="60000"/>
                </a:schemeClr>
              </a:solidFill>
              <a:ln>
                <a:noFill/>
              </a:ln>
              <a:effectLst/>
            </c:spPr>
            <c:extLst xmlns:c16r2="http://schemas.microsoft.com/office/drawing/2015/06/chart">
              <c:ext xmlns:c16="http://schemas.microsoft.com/office/drawing/2014/chart" uri="{C3380CC4-5D6E-409C-BE32-E72D297353CC}">
                <c16:uniqueId val="{00000003-9CF7-44F7-BCBB-35C2A7D82CF4}"/>
              </c:ext>
            </c:extLst>
          </c:dPt>
          <c:dPt>
            <c:idx val="2"/>
            <c:invertIfNegative val="0"/>
            <c:bubble3D val="0"/>
            <c:spPr>
              <a:solidFill>
                <a:schemeClr val="accent1">
                  <a:lumMod val="20000"/>
                  <a:lumOff val="80000"/>
                </a:schemeClr>
              </a:solidFill>
              <a:ln>
                <a:noFill/>
              </a:ln>
              <a:effectLst/>
            </c:spPr>
            <c:extLst xmlns:c16r2="http://schemas.microsoft.com/office/drawing/2015/06/chart">
              <c:ext xmlns:c16="http://schemas.microsoft.com/office/drawing/2014/chart" uri="{C3380CC4-5D6E-409C-BE32-E72D297353CC}">
                <c16:uniqueId val="{00000005-9CF7-44F7-BCBB-35C2A7D82CF4}"/>
              </c:ext>
            </c:extLst>
          </c:dPt>
          <c:dPt>
            <c:idx val="3"/>
            <c:invertIfNegative val="0"/>
            <c:bubble3D val="0"/>
            <c:spPr>
              <a:solidFill>
                <a:schemeClr val="accent5"/>
              </a:solidFill>
              <a:ln>
                <a:noFill/>
              </a:ln>
              <a:effectLst/>
            </c:spPr>
            <c:extLst xmlns:c16r2="http://schemas.microsoft.com/office/drawing/2015/06/chart">
              <c:ext xmlns:c16="http://schemas.microsoft.com/office/drawing/2014/chart" uri="{C3380CC4-5D6E-409C-BE32-E72D297353CC}">
                <c16:uniqueId val="{00000007-9CF7-44F7-BCBB-35C2A7D82CF4}"/>
              </c:ext>
            </c:extLst>
          </c:dPt>
          <c:dPt>
            <c:idx val="4"/>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9-9CF7-44F7-BCBB-35C2A7D82CF4}"/>
              </c:ext>
            </c:extLst>
          </c:dPt>
          <c:dLbls>
            <c:dLbl>
              <c:idx val="1"/>
              <c:tx>
                <c:rich>
                  <a:bodyPr/>
                  <a:lstStyle/>
                  <a:p>
                    <a:r>
                      <a:rPr lang="en-US"/>
                      <a:t>3,0</a:t>
                    </a:r>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CF7-44F7-BCBB-35C2A7D82CF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'[3]SCI consolidado'!$E$15:$I$15</c:f>
              <c:numCache>
                <c:formatCode>General</c:formatCode>
                <c:ptCount val="5"/>
                <c:pt idx="0">
                  <c:v>2019</c:v>
                </c:pt>
                <c:pt idx="1">
                  <c:v>2020</c:v>
                </c:pt>
                <c:pt idx="2">
                  <c:v>2021</c:v>
                </c:pt>
                <c:pt idx="3">
                  <c:v>2022</c:v>
                </c:pt>
                <c:pt idx="4">
                  <c:v>2023</c:v>
                </c:pt>
              </c:numCache>
            </c:numRef>
          </c:cat>
          <c:val>
            <c:numRef>
              <c:f>'[3]SCI consolidado'!$E$16:$I$16</c:f>
              <c:numCache>
                <c:formatCode>General</c:formatCode>
                <c:ptCount val="5"/>
                <c:pt idx="0">
                  <c:v>2.8</c:v>
                </c:pt>
                <c:pt idx="1">
                  <c:v>3</c:v>
                </c:pt>
                <c:pt idx="2">
                  <c:v>2.88</c:v>
                </c:pt>
                <c:pt idx="3">
                  <c:v>2.75</c:v>
                </c:pt>
                <c:pt idx="4">
                  <c:v>2.82</c:v>
                </c:pt>
              </c:numCache>
            </c:numRef>
          </c:val>
          <c:extLst xmlns:c16r2="http://schemas.microsoft.com/office/drawing/2015/06/chart">
            <c:ext xmlns:c16="http://schemas.microsoft.com/office/drawing/2014/chart" uri="{C3380CC4-5D6E-409C-BE32-E72D297353CC}">
              <c16:uniqueId val="{0000000A-9CF7-44F7-BCBB-35C2A7D82CF4}"/>
            </c:ext>
          </c:extLst>
        </c:ser>
        <c:dLbls>
          <c:dLblPos val="outEnd"/>
          <c:showLegendKey val="0"/>
          <c:showVal val="1"/>
          <c:showCatName val="0"/>
          <c:showSerName val="0"/>
          <c:showPercent val="0"/>
          <c:showBubbleSize val="0"/>
        </c:dLbls>
        <c:gapWidth val="80"/>
        <c:overlap val="25"/>
        <c:axId val="-1675970560"/>
        <c:axId val="-1675964576"/>
      </c:barChart>
      <c:catAx>
        <c:axId val="-167597056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PY"/>
          </a:p>
        </c:txPr>
        <c:crossAx val="-1675964576"/>
        <c:crosses val="autoZero"/>
        <c:auto val="1"/>
        <c:lblAlgn val="ctr"/>
        <c:lblOffset val="100"/>
        <c:noMultiLvlLbl val="0"/>
      </c:catAx>
      <c:valAx>
        <c:axId val="-1675964576"/>
        <c:scaling>
          <c:orientation val="minMax"/>
        </c:scaling>
        <c:delete val="1"/>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crossAx val="-1675970560"/>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PY"/>
          </a:p>
        </c:txPr>
      </c:dTable>
      <c:spPr>
        <a:noFill/>
        <a:ln>
          <a:noFill/>
        </a:ln>
        <a:effectLst/>
      </c:spPr>
    </c:plotArea>
    <c:plotVisOnly val="1"/>
    <c:dispBlanksAs val="gap"/>
    <c:showDLblsOverMax val="0"/>
  </c:chart>
  <c:spPr>
    <a:solidFill>
      <a:schemeClr val="lt1"/>
    </a:solidFill>
    <a:ln w="9525" cap="flat" cmpd="sng" algn="ctr">
      <a:solidFill>
        <a:sysClr val="windowText" lastClr="000000"/>
      </a:solidFill>
      <a:round/>
    </a:ln>
    <a:effectLst/>
  </c:spPr>
  <c:txPr>
    <a:bodyPr/>
    <a:lstStyle/>
    <a:p>
      <a:pPr>
        <a:defRPr/>
      </a:pPr>
      <a:endParaRPr lang="es-PY"/>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r>
              <a:rPr lang="en-US" sz="1500" b="1" i="0" baseline="0">
                <a:effectLst/>
              </a:rPr>
              <a:t>Evaluación del Nivel de Madurez del Sistema de Control Interno - SCI                          (Por Ejercicio Fiscal)</a:t>
            </a:r>
            <a:endParaRPr lang="es-PY" sz="1500">
              <a:effectLst/>
            </a:endParaRPr>
          </a:p>
        </c:rich>
      </c:tx>
      <c:layout>
        <c:manualLayout>
          <c:xMode val="edge"/>
          <c:yMode val="edge"/>
          <c:x val="0.14432481637666117"/>
          <c:y val="1.5642455348180116E-2"/>
        </c:manualLayout>
      </c:layout>
      <c:overlay val="0"/>
      <c:spPr>
        <a:noFill/>
        <a:ln>
          <a:noFill/>
        </a:ln>
        <a:effectLst/>
      </c:spPr>
      <c:txPr>
        <a:bodyPr rot="0" spcFirstLastPara="1" vertOverflow="ellipsis" vert="horz" wrap="square" anchor="ctr" anchorCtr="1"/>
        <a:lstStyle/>
        <a:p>
          <a:pPr>
            <a:defRPr sz="1500" b="0"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lineChart>
        <c:grouping val="standard"/>
        <c:varyColors val="0"/>
        <c:ser>
          <c:idx val="0"/>
          <c:order val="0"/>
          <c:tx>
            <c:strRef>
              <c:f>'[3]SCI consolidado'!$D$16</c:f>
              <c:strCache>
                <c:ptCount val="1"/>
                <c:pt idx="0">
                  <c:v>SCI Consolidado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PY"/>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'[3]SCI consolidado'!$E$15:$I$15</c:f>
              <c:numCache>
                <c:formatCode>General</c:formatCode>
                <c:ptCount val="5"/>
                <c:pt idx="0">
                  <c:v>2019</c:v>
                </c:pt>
                <c:pt idx="1">
                  <c:v>2020</c:v>
                </c:pt>
                <c:pt idx="2">
                  <c:v>2021</c:v>
                </c:pt>
                <c:pt idx="3">
                  <c:v>2022</c:v>
                </c:pt>
                <c:pt idx="4">
                  <c:v>2023</c:v>
                </c:pt>
              </c:numCache>
            </c:numRef>
          </c:cat>
          <c:val>
            <c:numRef>
              <c:f>'[3]SCI consolidado'!$E$16:$I$16</c:f>
              <c:numCache>
                <c:formatCode>General</c:formatCode>
                <c:ptCount val="5"/>
                <c:pt idx="0">
                  <c:v>2.8</c:v>
                </c:pt>
                <c:pt idx="1">
                  <c:v>3</c:v>
                </c:pt>
                <c:pt idx="2">
                  <c:v>2.88</c:v>
                </c:pt>
                <c:pt idx="3">
                  <c:v>2.75</c:v>
                </c:pt>
                <c:pt idx="4">
                  <c:v>2.82</c:v>
                </c:pt>
              </c:numCache>
            </c:numRef>
          </c:val>
          <c:smooth val="0"/>
          <c:extLst xmlns:c16r2="http://schemas.microsoft.com/office/drawing/2015/06/chart">
            <c:ext xmlns:c16="http://schemas.microsoft.com/office/drawing/2014/chart" uri="{C3380CC4-5D6E-409C-BE32-E72D297353CC}">
              <c16:uniqueId val="{00000000-6B1E-483B-900A-55BE0E2E3913}"/>
            </c:ext>
          </c:extLst>
        </c:ser>
        <c:dLbls>
          <c:showLegendKey val="0"/>
          <c:showVal val="0"/>
          <c:showCatName val="0"/>
          <c:showSerName val="0"/>
          <c:showPercent val="0"/>
          <c:showBubbleSize val="0"/>
        </c:dLbls>
        <c:smooth val="0"/>
        <c:axId val="-1675961856"/>
        <c:axId val="-1675965664"/>
      </c:lineChart>
      <c:catAx>
        <c:axId val="-167596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675965664"/>
        <c:crosses val="autoZero"/>
        <c:auto val="1"/>
        <c:lblAlgn val="ctr"/>
        <c:lblOffset val="100"/>
        <c:noMultiLvlLbl val="0"/>
      </c:catAx>
      <c:valAx>
        <c:axId val="-1675965664"/>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75961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PY"/>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COMPARATIVO EJECUCION</a:t>
            </a:r>
          </a:p>
          <a:p>
            <a:pPr>
              <a:defRPr/>
            </a:pPr>
            <a:r>
              <a:rPr lang="es-ES" sz="1600"/>
              <a:t>1º TRIMESTRE,</a:t>
            </a:r>
            <a:r>
              <a:rPr lang="es-ES" sz="1600" baseline="0"/>
              <a:t> 2º TRIMESTRE , </a:t>
            </a:r>
            <a:r>
              <a:rPr lang="es-ES" sz="1600" b="1" i="0" u="none" strike="noStrike" kern="1200" baseline="0">
                <a:solidFill>
                  <a:sysClr val="windowText" lastClr="000000"/>
                </a:solidFill>
                <a:latin typeface="+mn-lt"/>
                <a:ea typeface="+mn-ea"/>
                <a:cs typeface="+mn-cs"/>
              </a:rPr>
              <a:t>3º TRIMESTRE  Y 4º TRIMESTRE</a:t>
            </a:r>
          </a:p>
        </c:rich>
      </c:tx>
      <c:layout>
        <c:manualLayout>
          <c:xMode val="edge"/>
          <c:yMode val="edge"/>
          <c:x val="0.31657514563666517"/>
          <c:y val="1.1581713116881323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('[4]MATRIZ RCC_23'!$C$261,'[4]MATRIZ RCC_23'!$C$267,'[4]MATRIZ RCC_23'!$C$276,'[4]MATRIZ RCC_23'!$C$285,'[4]MATRIZ RCC_23'!$C$293,'[4]MATRIZ RCC_23'!$C$298)</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('[4]MATRIZ RCC_23'!$E$261,'[4]MATRIZ RCC_23'!$E$267,'[4]MATRIZ RCC_23'!$E$276,'[4]MATRIZ RCC_23'!$E$285,'[4]MATRIZ RCC_23'!$E$293,'[4]MATRIZ RCC_23'!$E$298)</c:f>
              <c:numCache>
                <c:formatCode>General</c:formatCode>
                <c:ptCount val="6"/>
                <c:pt idx="0">
                  <c:v>37124097249</c:v>
                </c:pt>
                <c:pt idx="1">
                  <c:v>4887696661</c:v>
                </c:pt>
                <c:pt idx="2">
                  <c:v>770556295</c:v>
                </c:pt>
                <c:pt idx="3">
                  <c:v>1322667770</c:v>
                </c:pt>
                <c:pt idx="4">
                  <c:v>7103139711</c:v>
                </c:pt>
                <c:pt idx="5">
                  <c:v>13359127949</c:v>
                </c:pt>
              </c:numCache>
            </c:numRef>
          </c:val>
          <c:extLst xmlns:c16r2="http://schemas.microsoft.com/office/drawing/2015/06/chart">
            <c:ext xmlns:c16="http://schemas.microsoft.com/office/drawing/2014/chart" uri="{C3380CC4-5D6E-409C-BE32-E72D297353CC}">
              <c16:uniqueId val="{00000000-D4D3-48D7-A895-4AED6D027881}"/>
            </c:ext>
          </c:extLst>
        </c:ser>
        <c:ser>
          <c:idx val="3"/>
          <c:order val="1"/>
          <c:tx>
            <c:v>2º TRIMESTRE</c:v>
          </c:tx>
          <c:spPr>
            <a:solidFill>
              <a:srgbClr val="33CC33"/>
            </a:solidFill>
          </c:spPr>
          <c:invertIfNegative val="0"/>
          <c:cat>
            <c:strRef>
              <c:f>('[5]MATRIZ RCC_23'!$C$130,'[5]MATRIZ RCC_23'!$C$136,'[5]MATRIZ RCC_23'!$C$145,'[5]MATRIZ RCC_23'!$C$153,'[5]MATRIZ RCC_23'!$C$161,'[5]MATRIZ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('[5]MATRIZ RCC_23'!$F$130,'[5]MATRIZ RCC_23'!$F$136,'[5]MATRIZ RCC_23'!$F$145,'[5]MATRIZ RCC_23'!$F$153,'[5]MATRIZ RCC_23'!$F$161,'[5]MATRIZ RCC_23'!$F$165)</c:f>
              <c:numCache>
                <c:formatCode>General</c:formatCode>
                <c:ptCount val="6"/>
                <c:pt idx="0">
                  <c:v>37498319893</c:v>
                </c:pt>
                <c:pt idx="1">
                  <c:v>17197878038</c:v>
                </c:pt>
                <c:pt idx="2">
                  <c:v>2804540194</c:v>
                </c:pt>
                <c:pt idx="3">
                  <c:v>7023225465</c:v>
                </c:pt>
                <c:pt idx="4">
                  <c:v>6614949449</c:v>
                </c:pt>
                <c:pt idx="5">
                  <c:v>268873875</c:v>
                </c:pt>
              </c:numCache>
            </c:numRef>
          </c:val>
          <c:extLst xmlns:c16r2="http://schemas.microsoft.com/office/drawing/2015/06/chart">
            <c:ext xmlns:c16="http://schemas.microsoft.com/office/drawing/2014/chart" uri="{C3380CC4-5D6E-409C-BE32-E72D297353CC}">
              <c16:uniqueId val="{00000001-D4D3-48D7-A895-4AED6D027881}"/>
            </c:ext>
          </c:extLst>
        </c:ser>
        <c:ser>
          <c:idx val="2"/>
          <c:order val="2"/>
          <c:tx>
            <c:v>3º TRIMESTRE</c:v>
          </c:tx>
          <c:spPr>
            <a:solidFill>
              <a:srgbClr val="FFC000"/>
            </a:solidFill>
          </c:spPr>
          <c:invertIfNegative val="0"/>
          <c:cat>
            <c:strRef>
              <c:f>('[4]MATRIZ RCC_23'!$C$261,'[4]MATRIZ RCC_23'!$C$267,'[4]MATRIZ RCC_23'!$C$276,'[4]MATRIZ RCC_23'!$C$285,'[4]MATRIZ RCC_23'!$C$293,'[4]MATRIZ RCC_23'!$C$298)</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('[4]MATRIZ RCC_23'!$G$261,'[4]MATRIZ RCC_23'!$G$267,'[4]MATRIZ RCC_23'!$G$276,'[4]MATRIZ RCC_23'!$G$285,'[4]MATRIZ RCC_23'!$G$293,'[4]MATRIZ RCC_23'!$G$298)</c:f>
              <c:numCache>
                <c:formatCode>General</c:formatCode>
                <c:ptCount val="6"/>
                <c:pt idx="0">
                  <c:v>36514891751</c:v>
                </c:pt>
                <c:pt idx="1">
                  <c:v>10421494639</c:v>
                </c:pt>
                <c:pt idx="2">
                  <c:v>1562472082</c:v>
                </c:pt>
                <c:pt idx="3">
                  <c:v>6694853446</c:v>
                </c:pt>
                <c:pt idx="4">
                  <c:v>9180218416</c:v>
                </c:pt>
                <c:pt idx="5">
                  <c:v>1847108923</c:v>
                </c:pt>
              </c:numCache>
            </c:numRef>
          </c:val>
          <c:extLst xmlns:c16r2="http://schemas.microsoft.com/office/drawing/2015/06/chart">
            <c:ext xmlns:c16="http://schemas.microsoft.com/office/drawing/2014/chart" uri="{C3380CC4-5D6E-409C-BE32-E72D297353CC}">
              <c16:uniqueId val="{00000002-D4D3-48D7-A895-4AED6D027881}"/>
            </c:ext>
          </c:extLst>
        </c:ser>
        <c:dLbls>
          <c:showLegendKey val="0"/>
          <c:showVal val="0"/>
          <c:showCatName val="0"/>
          <c:showSerName val="0"/>
          <c:showPercent val="0"/>
          <c:showBubbleSize val="0"/>
        </c:dLbls>
        <c:gapWidth val="150"/>
        <c:axId val="-1675965120"/>
        <c:axId val="-1675961312"/>
      </c:barChart>
      <c:catAx>
        <c:axId val="-1675965120"/>
        <c:scaling>
          <c:orientation val="minMax"/>
        </c:scaling>
        <c:delete val="0"/>
        <c:axPos val="b"/>
        <c:numFmt formatCode="General" sourceLinked="0"/>
        <c:majorTickMark val="out"/>
        <c:minorTickMark val="none"/>
        <c:tickLblPos val="nextTo"/>
        <c:txPr>
          <a:bodyPr/>
          <a:lstStyle/>
          <a:p>
            <a:pPr>
              <a:defRPr sz="1000" b="1"/>
            </a:pPr>
            <a:endParaRPr lang="es-PY"/>
          </a:p>
        </c:txPr>
        <c:crossAx val="-1675961312"/>
        <c:crosses val="autoZero"/>
        <c:auto val="1"/>
        <c:lblAlgn val="ctr"/>
        <c:lblOffset val="100"/>
        <c:noMultiLvlLbl val="0"/>
      </c:catAx>
      <c:valAx>
        <c:axId val="-1675961312"/>
        <c:scaling>
          <c:orientation val="minMax"/>
        </c:scaling>
        <c:delete val="0"/>
        <c:axPos val="l"/>
        <c:majorGridlines/>
        <c:numFmt formatCode="General" sourceLinked="1"/>
        <c:majorTickMark val="out"/>
        <c:minorTickMark val="none"/>
        <c:tickLblPos val="nextTo"/>
        <c:txPr>
          <a:bodyPr/>
          <a:lstStyle/>
          <a:p>
            <a:pPr>
              <a:defRPr sz="1000" b="1"/>
            </a:pPr>
            <a:endParaRPr lang="es-PY"/>
          </a:p>
        </c:txPr>
        <c:crossAx val="-1675965120"/>
        <c:crosses val="autoZero"/>
        <c:crossBetween val="between"/>
      </c:valAx>
    </c:plotArea>
    <c:legend>
      <c:legendPos val="r"/>
      <c:layout>
        <c:manualLayout>
          <c:xMode val="edge"/>
          <c:yMode val="edge"/>
          <c:x val="0.83143338707591319"/>
          <c:y val="0.40662946723018661"/>
          <c:w val="0.16856661292408678"/>
          <c:h val="0.12116614146842668"/>
        </c:manualLayout>
      </c:layout>
      <c:overlay val="0"/>
      <c:txPr>
        <a:bodyPr/>
        <a:lstStyle/>
        <a:p>
          <a:pPr>
            <a:defRPr sz="1000" b="1"/>
          </a:pPr>
          <a:endParaRPr lang="es-PY"/>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chart" Target="../charts/chart1.xml"/><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chart" Target="../charts/chart3.xml"/><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chart" Target="../charts/chart2.xml"/><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2.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chart" Target="../charts/chart4.xml"/><Relationship Id="rId20" Type="http://schemas.openxmlformats.org/officeDocument/2006/relationships/image" Target="../media/image20.png"/><Relationship Id="rId4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xdr:from>
      <xdr:col>1</xdr:col>
      <xdr:colOff>45207</xdr:colOff>
      <xdr:row>0</xdr:row>
      <xdr:rowOff>50418</xdr:rowOff>
    </xdr:from>
    <xdr:to>
      <xdr:col>2</xdr:col>
      <xdr:colOff>834128</xdr:colOff>
      <xdr:row>3</xdr:row>
      <xdr:rowOff>169333</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207" y="50418"/>
          <a:ext cx="2185921" cy="690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1074210</xdr:colOff>
      <xdr:row>0</xdr:row>
      <xdr:rowOff>71968</xdr:rowOff>
    </xdr:from>
    <xdr:to>
      <xdr:col>7</xdr:col>
      <xdr:colOff>1798110</xdr:colOff>
      <xdr:row>3</xdr:row>
      <xdr:rowOff>167217</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69793" y="71968"/>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1031552</xdr:colOff>
      <xdr:row>593</xdr:row>
      <xdr:rowOff>32464</xdr:rowOff>
    </xdr:from>
    <xdr:to>
      <xdr:col>5</xdr:col>
      <xdr:colOff>592954</xdr:colOff>
      <xdr:row>593</xdr:row>
      <xdr:rowOff>5034642</xdr:rowOff>
    </xdr:to>
    <xdr:pic>
      <xdr:nvPicPr>
        <xdr:cNvPr id="12" name="Imagen 11"/>
        <xdr:cNvPicPr>
          <a:picLocks noChangeAspect="1"/>
        </xdr:cNvPicPr>
      </xdr:nvPicPr>
      <xdr:blipFill>
        <a:blip xmlns:r="http://schemas.openxmlformats.org/officeDocument/2006/relationships" r:embed="rId3"/>
        <a:stretch>
          <a:fillRect/>
        </a:stretch>
      </xdr:blipFill>
      <xdr:spPr>
        <a:xfrm>
          <a:off x="5467481" y="425282893"/>
          <a:ext cx="3167294" cy="5002178"/>
        </a:xfrm>
        <a:prstGeom prst="rect">
          <a:avLst/>
        </a:prstGeom>
      </xdr:spPr>
    </xdr:pic>
    <xdr:clientData/>
  </xdr:twoCellAnchor>
  <xdr:twoCellAnchor editAs="oneCell">
    <xdr:from>
      <xdr:col>1</xdr:col>
      <xdr:colOff>54239</xdr:colOff>
      <xdr:row>577</xdr:row>
      <xdr:rowOff>83343</xdr:rowOff>
    </xdr:from>
    <xdr:to>
      <xdr:col>4</xdr:col>
      <xdr:colOff>339990</xdr:colOff>
      <xdr:row>577</xdr:row>
      <xdr:rowOff>2520734</xdr:rowOff>
    </xdr:to>
    <xdr:pic>
      <xdr:nvPicPr>
        <xdr:cNvPr id="28" name="Imagen 27"/>
        <xdr:cNvPicPr>
          <a:picLocks noChangeAspect="1"/>
        </xdr:cNvPicPr>
      </xdr:nvPicPr>
      <xdr:blipFill rotWithShape="1">
        <a:blip xmlns:r="http://schemas.openxmlformats.org/officeDocument/2006/relationships" r:embed="rId4"/>
        <a:srcRect l="8459" t="18913" r="43330" b="52339"/>
        <a:stretch/>
      </xdr:blipFill>
      <xdr:spPr>
        <a:xfrm>
          <a:off x="54239" y="300275624"/>
          <a:ext cx="6564313" cy="2432100"/>
        </a:xfrm>
        <a:prstGeom prst="rect">
          <a:avLst/>
        </a:prstGeom>
      </xdr:spPr>
    </xdr:pic>
    <xdr:clientData/>
  </xdr:twoCellAnchor>
  <xdr:twoCellAnchor editAs="oneCell">
    <xdr:from>
      <xdr:col>1</xdr:col>
      <xdr:colOff>18521</xdr:colOff>
      <xdr:row>661</xdr:row>
      <xdr:rowOff>38364</xdr:rowOff>
    </xdr:from>
    <xdr:to>
      <xdr:col>7</xdr:col>
      <xdr:colOff>1709209</xdr:colOff>
      <xdr:row>661</xdr:row>
      <xdr:rowOff>2550584</xdr:rowOff>
    </xdr:to>
    <xdr:pic>
      <xdr:nvPicPr>
        <xdr:cNvPr id="44" name="Imagen 43"/>
        <xdr:cNvPicPr>
          <a:picLocks noChangeAspect="1"/>
        </xdr:cNvPicPr>
      </xdr:nvPicPr>
      <xdr:blipFill rotWithShape="1">
        <a:blip xmlns:r="http://schemas.openxmlformats.org/officeDocument/2006/relationships" r:embed="rId5"/>
        <a:srcRect t="3391" b="4135"/>
        <a:stretch/>
      </xdr:blipFill>
      <xdr:spPr>
        <a:xfrm>
          <a:off x="145521" y="396511197"/>
          <a:ext cx="13046605" cy="2512220"/>
        </a:xfrm>
        <a:prstGeom prst="rect">
          <a:avLst/>
        </a:prstGeom>
      </xdr:spPr>
    </xdr:pic>
    <xdr:clientData/>
  </xdr:twoCellAnchor>
  <xdr:twoCellAnchor editAs="oneCell">
    <xdr:from>
      <xdr:col>1</xdr:col>
      <xdr:colOff>119062</xdr:colOff>
      <xdr:row>113</xdr:row>
      <xdr:rowOff>23812</xdr:rowOff>
    </xdr:from>
    <xdr:to>
      <xdr:col>7</xdr:col>
      <xdr:colOff>1484313</xdr:colOff>
      <xdr:row>113</xdr:row>
      <xdr:rowOff>785811</xdr:rowOff>
    </xdr:to>
    <xdr:pic>
      <xdr:nvPicPr>
        <xdr:cNvPr id="70" name="Imagen 6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1937" y="40612218"/>
          <a:ext cx="12711907" cy="76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65</xdr:row>
      <xdr:rowOff>154781</xdr:rowOff>
    </xdr:from>
    <xdr:to>
      <xdr:col>7</xdr:col>
      <xdr:colOff>1571625</xdr:colOff>
      <xdr:row>65</xdr:row>
      <xdr:rowOff>4083843</xdr:rowOff>
    </xdr:to>
    <xdr:pic>
      <xdr:nvPicPr>
        <xdr:cNvPr id="40" name="Imagen 39">
          <a:extLst>
            <a:ext uri="{FF2B5EF4-FFF2-40B4-BE49-F238E27FC236}">
              <a16:creationId xmlns:a16="http://schemas.microsoft.com/office/drawing/2014/main" xmlns="" id="{FDF10E13-87D0-F89A-2D58-E628389BA39E}"/>
            </a:ext>
          </a:extLst>
        </xdr:cNvPr>
        <xdr:cNvPicPr>
          <a:picLocks noChangeAspect="1"/>
        </xdr:cNvPicPr>
      </xdr:nvPicPr>
      <xdr:blipFill rotWithShape="1">
        <a:blip xmlns:r="http://schemas.openxmlformats.org/officeDocument/2006/relationships" r:embed="rId7"/>
        <a:srcRect l="25699" t="25524" r="25393" b="18089"/>
        <a:stretch/>
      </xdr:blipFill>
      <xdr:spPr>
        <a:xfrm>
          <a:off x="321469" y="34766250"/>
          <a:ext cx="12823031" cy="3929062"/>
        </a:xfrm>
        <a:prstGeom prst="rect">
          <a:avLst/>
        </a:prstGeom>
      </xdr:spPr>
    </xdr:pic>
    <xdr:clientData/>
  </xdr:twoCellAnchor>
  <xdr:twoCellAnchor editAs="oneCell">
    <xdr:from>
      <xdr:col>1</xdr:col>
      <xdr:colOff>47624</xdr:colOff>
      <xdr:row>586</xdr:row>
      <xdr:rowOff>47624</xdr:rowOff>
    </xdr:from>
    <xdr:to>
      <xdr:col>7</xdr:col>
      <xdr:colOff>1785937</xdr:colOff>
      <xdr:row>587</xdr:row>
      <xdr:rowOff>10583</xdr:rowOff>
    </xdr:to>
    <xdr:pic>
      <xdr:nvPicPr>
        <xdr:cNvPr id="30" name="Imagen 29">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50030" y="397037718"/>
          <a:ext cx="13084969" cy="1153584"/>
        </a:xfrm>
        <a:prstGeom prst="rect">
          <a:avLst/>
        </a:prstGeom>
      </xdr:spPr>
    </xdr:pic>
    <xdr:clientData/>
  </xdr:twoCellAnchor>
  <xdr:twoCellAnchor editAs="oneCell">
    <xdr:from>
      <xdr:col>3</xdr:col>
      <xdr:colOff>0</xdr:colOff>
      <xdr:row>113</xdr:row>
      <xdr:rowOff>0</xdr:rowOff>
    </xdr:from>
    <xdr:to>
      <xdr:col>3</xdr:col>
      <xdr:colOff>304800</xdr:colOff>
      <xdr:row>113</xdr:row>
      <xdr:rowOff>304800</xdr:rowOff>
    </xdr:to>
    <xdr:sp macro="" textlink="">
      <xdr:nvSpPr>
        <xdr:cNvPr id="1029" name="AutoShape 5" descr="blob:https://web.whatsapp.com/548c96f2-413b-4476-b04a-4e75efc095f5"/>
        <xdr:cNvSpPr>
          <a:spLocks noChangeAspect="1" noChangeArrowheads="1"/>
        </xdr:cNvSpPr>
      </xdr:nvSpPr>
      <xdr:spPr bwMode="auto">
        <a:xfrm>
          <a:off x="356235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113</xdr:row>
      <xdr:rowOff>0</xdr:rowOff>
    </xdr:from>
    <xdr:to>
      <xdr:col>1</xdr:col>
      <xdr:colOff>304800</xdr:colOff>
      <xdr:row>113</xdr:row>
      <xdr:rowOff>304800</xdr:rowOff>
    </xdr:to>
    <xdr:sp macro="" textlink="">
      <xdr:nvSpPr>
        <xdr:cNvPr id="1031" name="AutoShape 7" descr="blob:https://web.whatsapp.com/548c96f2-413b-4476-b04a-4e75efc095f5"/>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595312</xdr:colOff>
      <xdr:row>577</xdr:row>
      <xdr:rowOff>95251</xdr:rowOff>
    </xdr:from>
    <xdr:to>
      <xdr:col>7</xdr:col>
      <xdr:colOff>1785937</xdr:colOff>
      <xdr:row>577</xdr:row>
      <xdr:rowOff>5160700</xdr:rowOff>
    </xdr:to>
    <xdr:pic>
      <xdr:nvPicPr>
        <xdr:cNvPr id="24" name="Imagen 2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17531" y="311741345"/>
          <a:ext cx="6262688" cy="5060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577</xdr:row>
      <xdr:rowOff>2565241</xdr:rowOff>
    </xdr:from>
    <xdr:to>
      <xdr:col>4</xdr:col>
      <xdr:colOff>341313</xdr:colOff>
      <xdr:row>578</xdr:row>
      <xdr:rowOff>42420</xdr:rowOff>
    </xdr:to>
    <xdr:pic>
      <xdr:nvPicPr>
        <xdr:cNvPr id="26" name="Imagen 2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16477" y="354340809"/>
          <a:ext cx="6532563" cy="2681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113</xdr:row>
      <xdr:rowOff>0</xdr:rowOff>
    </xdr:from>
    <xdr:to>
      <xdr:col>1</xdr:col>
      <xdr:colOff>304800</xdr:colOff>
      <xdr:row>113</xdr:row>
      <xdr:rowOff>304800</xdr:rowOff>
    </xdr:to>
    <xdr:sp macro="" textlink="">
      <xdr:nvSpPr>
        <xdr:cNvPr id="1027" name="AutoShape 3" descr="blob:https://web.whatsapp.com/30581c81-b7b0-435c-bd34-40ef26231849"/>
        <xdr:cNvSpPr>
          <a:spLocks noChangeAspect="1" noChangeArrowheads="1"/>
        </xdr:cNvSpPr>
      </xdr:nvSpPr>
      <xdr:spPr bwMode="auto">
        <a:xfrm>
          <a:off x="0" y="3570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631</xdr:row>
      <xdr:rowOff>304800</xdr:rowOff>
    </xdr:to>
    <xdr:sp macro="" textlink="">
      <xdr:nvSpPr>
        <xdr:cNvPr id="1025" name="AutoShape 1" descr="blob:https://web.whatsapp.com/1b5430b0-e2ef-4ca3-b315-bda6589e9612"/>
        <xdr:cNvSpPr>
          <a:spLocks noChangeAspect="1" noChangeArrowheads="1"/>
        </xdr:cNvSpPr>
      </xdr:nvSpPr>
      <xdr:spPr bwMode="auto">
        <a:xfrm>
          <a:off x="0" y="33340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117740</xdr:colOff>
      <xdr:row>632</xdr:row>
      <xdr:rowOff>35718</xdr:rowOff>
    </xdr:from>
    <xdr:to>
      <xdr:col>7</xdr:col>
      <xdr:colOff>1288521</xdr:colOff>
      <xdr:row>632</xdr:row>
      <xdr:rowOff>2178844</xdr:rowOff>
    </xdr:to>
    <xdr:pic>
      <xdr:nvPicPr>
        <xdr:cNvPr id="3" name="Imagen 2"/>
        <xdr:cNvPicPr>
          <a:picLocks noChangeAspect="1"/>
        </xdr:cNvPicPr>
      </xdr:nvPicPr>
      <xdr:blipFill>
        <a:blip xmlns:r="http://schemas.openxmlformats.org/officeDocument/2006/relationships" r:embed="rId11"/>
        <a:stretch>
          <a:fillRect/>
        </a:stretch>
      </xdr:blipFill>
      <xdr:spPr>
        <a:xfrm>
          <a:off x="117740" y="385470135"/>
          <a:ext cx="12891823" cy="2143126"/>
        </a:xfrm>
        <a:prstGeom prst="rect">
          <a:avLst/>
        </a:prstGeom>
      </xdr:spPr>
    </xdr:pic>
    <xdr:clientData/>
  </xdr:twoCellAnchor>
  <xdr:twoCellAnchor editAs="oneCell">
    <xdr:from>
      <xdr:col>1</xdr:col>
      <xdr:colOff>71441</xdr:colOff>
      <xdr:row>129</xdr:row>
      <xdr:rowOff>29648</xdr:rowOff>
    </xdr:from>
    <xdr:to>
      <xdr:col>7</xdr:col>
      <xdr:colOff>1746250</xdr:colOff>
      <xdr:row>130</xdr:row>
      <xdr:rowOff>4513</xdr:rowOff>
    </xdr:to>
    <xdr:pic>
      <xdr:nvPicPr>
        <xdr:cNvPr id="43" name="Imagen 42"/>
        <xdr:cNvPicPr>
          <a:picLocks noChangeAspect="1"/>
        </xdr:cNvPicPr>
      </xdr:nvPicPr>
      <xdr:blipFill rotWithShape="1">
        <a:blip xmlns:r="http://schemas.openxmlformats.org/officeDocument/2006/relationships" r:embed="rId12"/>
        <a:srcRect t="3910" b="4103"/>
        <a:stretch/>
      </xdr:blipFill>
      <xdr:spPr>
        <a:xfrm>
          <a:off x="198441" y="101587315"/>
          <a:ext cx="13030726" cy="3499115"/>
        </a:xfrm>
        <a:prstGeom prst="rect">
          <a:avLst/>
        </a:prstGeom>
      </xdr:spPr>
    </xdr:pic>
    <xdr:clientData/>
  </xdr:twoCellAnchor>
  <xdr:twoCellAnchor editAs="oneCell">
    <xdr:from>
      <xdr:col>1</xdr:col>
      <xdr:colOff>83344</xdr:colOff>
      <xdr:row>113</xdr:row>
      <xdr:rowOff>762000</xdr:rowOff>
    </xdr:from>
    <xdr:to>
      <xdr:col>5</xdr:col>
      <xdr:colOff>772583</xdr:colOff>
      <xdr:row>113</xdr:row>
      <xdr:rowOff>4476750</xdr:rowOff>
    </xdr:to>
    <xdr:pic>
      <xdr:nvPicPr>
        <xdr:cNvPr id="49" name="Imagen 4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0344" y="91958583"/>
          <a:ext cx="8520906"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xdr:colOff>
      <xdr:row>604</xdr:row>
      <xdr:rowOff>99216</xdr:rowOff>
    </xdr:from>
    <xdr:to>
      <xdr:col>2</xdr:col>
      <xdr:colOff>1916906</xdr:colOff>
      <xdr:row>604</xdr:row>
      <xdr:rowOff>3071811</xdr:rowOff>
    </xdr:to>
    <xdr:pic>
      <xdr:nvPicPr>
        <xdr:cNvPr id="32" name="Imagen 31" descr="C:\Users\asanabria\Downloads\WhatsApp Image 2024-09-19 at 12.09.14.jpeg"/>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500" y="371598029"/>
          <a:ext cx="4012406" cy="2972595"/>
        </a:xfrm>
        <a:prstGeom prst="rect">
          <a:avLst/>
        </a:prstGeom>
        <a:noFill/>
        <a:ln>
          <a:noFill/>
        </a:ln>
      </xdr:spPr>
    </xdr:pic>
    <xdr:clientData/>
  </xdr:twoCellAnchor>
  <xdr:twoCellAnchor editAs="oneCell">
    <xdr:from>
      <xdr:col>2</xdr:col>
      <xdr:colOff>1964531</xdr:colOff>
      <xdr:row>604</xdr:row>
      <xdr:rowOff>66144</xdr:rowOff>
    </xdr:from>
    <xdr:to>
      <xdr:col>5</xdr:col>
      <xdr:colOff>940593</xdr:colOff>
      <xdr:row>604</xdr:row>
      <xdr:rowOff>3024187</xdr:rowOff>
    </xdr:to>
    <xdr:pic>
      <xdr:nvPicPr>
        <xdr:cNvPr id="34" name="Imagen 33" descr="C:\Users\asanabria\Downloads\WhatsApp Image 2024-09-24 at 07.38.54.jpeg"/>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50531" y="371564957"/>
          <a:ext cx="4631531" cy="2958043"/>
        </a:xfrm>
        <a:prstGeom prst="rect">
          <a:avLst/>
        </a:prstGeom>
        <a:noFill/>
        <a:ln>
          <a:noFill/>
        </a:ln>
      </xdr:spPr>
    </xdr:pic>
    <xdr:clientData/>
  </xdr:twoCellAnchor>
  <xdr:twoCellAnchor editAs="oneCell">
    <xdr:from>
      <xdr:col>5</xdr:col>
      <xdr:colOff>964406</xdr:colOff>
      <xdr:row>604</xdr:row>
      <xdr:rowOff>80696</xdr:rowOff>
    </xdr:from>
    <xdr:to>
      <xdr:col>7</xdr:col>
      <xdr:colOff>1762125</xdr:colOff>
      <xdr:row>604</xdr:row>
      <xdr:rowOff>2988468</xdr:rowOff>
    </xdr:to>
    <xdr:pic>
      <xdr:nvPicPr>
        <xdr:cNvPr id="39" name="Imagen 38" descr="C:\Users\asanabria\Downloads\WhatsApp Image 2024-09-24 at 07.38.55 (1).jpeg"/>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905875" y="371579509"/>
          <a:ext cx="4321969" cy="2907772"/>
        </a:xfrm>
        <a:prstGeom prst="rect">
          <a:avLst/>
        </a:prstGeom>
        <a:noFill/>
        <a:ln>
          <a:noFill/>
        </a:ln>
      </xdr:spPr>
    </xdr:pic>
    <xdr:clientData/>
  </xdr:twoCellAnchor>
  <xdr:oneCellAnchor>
    <xdr:from>
      <xdr:col>1</xdr:col>
      <xdr:colOff>59531</xdr:colOff>
      <xdr:row>51</xdr:row>
      <xdr:rowOff>23812</xdr:rowOff>
    </xdr:from>
    <xdr:ext cx="13037344" cy="1416844"/>
    <xdr:pic>
      <xdr:nvPicPr>
        <xdr:cNvPr id="53" name="Imagen 52"/>
        <xdr:cNvPicPr>
          <a:picLocks noChangeAspect="1"/>
        </xdr:cNvPicPr>
      </xdr:nvPicPr>
      <xdr:blipFill>
        <a:blip xmlns:r="http://schemas.openxmlformats.org/officeDocument/2006/relationships" r:embed="rId17"/>
        <a:srcRect l="2343" t="52480" r="29640" b="28768"/>
        <a:stretch/>
      </xdr:blipFill>
      <xdr:spPr>
        <a:xfrm>
          <a:off x="285750" y="29896593"/>
          <a:ext cx="13037344" cy="1416844"/>
        </a:xfrm>
        <a:prstGeom prst="rect">
          <a:avLst/>
        </a:prstGeom>
      </xdr:spPr>
    </xdr:pic>
    <xdr:clientData/>
  </xdr:oneCellAnchor>
  <xdr:twoCellAnchor editAs="oneCell">
    <xdr:from>
      <xdr:col>1</xdr:col>
      <xdr:colOff>71440</xdr:colOff>
      <xdr:row>598</xdr:row>
      <xdr:rowOff>107155</xdr:rowOff>
    </xdr:from>
    <xdr:to>
      <xdr:col>4</xdr:col>
      <xdr:colOff>369095</xdr:colOff>
      <xdr:row>598</xdr:row>
      <xdr:rowOff>4536279</xdr:rowOff>
    </xdr:to>
    <xdr:pic>
      <xdr:nvPicPr>
        <xdr:cNvPr id="35" name="Imagen 3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90503" y="365140874"/>
          <a:ext cx="6572248" cy="4429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440532</xdr:colOff>
      <xdr:row>598</xdr:row>
      <xdr:rowOff>82091</xdr:rowOff>
    </xdr:from>
    <xdr:to>
      <xdr:col>7</xdr:col>
      <xdr:colOff>1738313</xdr:colOff>
      <xdr:row>599</xdr:row>
      <xdr:rowOff>0</xdr:rowOff>
    </xdr:to>
    <xdr:pic>
      <xdr:nvPicPr>
        <xdr:cNvPr id="38" name="Imagen 37"/>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834188" y="365115810"/>
          <a:ext cx="6369844" cy="4513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119062</xdr:colOff>
      <xdr:row>89</xdr:row>
      <xdr:rowOff>59531</xdr:rowOff>
    </xdr:from>
    <xdr:to>
      <xdr:col>7</xdr:col>
      <xdr:colOff>1666875</xdr:colOff>
      <xdr:row>89</xdr:row>
      <xdr:rowOff>4726781</xdr:rowOff>
    </xdr:to>
    <xdr:pic>
      <xdr:nvPicPr>
        <xdr:cNvPr id="4" name="Imagen 3"/>
        <xdr:cNvPicPr>
          <a:picLocks noChangeAspect="1"/>
        </xdr:cNvPicPr>
      </xdr:nvPicPr>
      <xdr:blipFill>
        <a:blip xmlns:r="http://schemas.openxmlformats.org/officeDocument/2006/relationships" r:embed="rId20"/>
        <a:stretch>
          <a:fillRect/>
        </a:stretch>
      </xdr:blipFill>
      <xdr:spPr>
        <a:xfrm>
          <a:off x="345281" y="43826906"/>
          <a:ext cx="12894469" cy="4667250"/>
        </a:xfrm>
        <a:prstGeom prst="rect">
          <a:avLst/>
        </a:prstGeom>
      </xdr:spPr>
    </xdr:pic>
    <xdr:clientData/>
  </xdr:twoCellAnchor>
  <xdr:twoCellAnchor editAs="oneCell">
    <xdr:from>
      <xdr:col>1</xdr:col>
      <xdr:colOff>190499</xdr:colOff>
      <xdr:row>90</xdr:row>
      <xdr:rowOff>71437</xdr:rowOff>
    </xdr:from>
    <xdr:to>
      <xdr:col>7</xdr:col>
      <xdr:colOff>1702594</xdr:colOff>
      <xdr:row>90</xdr:row>
      <xdr:rowOff>4791877</xdr:rowOff>
    </xdr:to>
    <xdr:pic>
      <xdr:nvPicPr>
        <xdr:cNvPr id="6" name="Imagen 5"/>
        <xdr:cNvPicPr>
          <a:picLocks noChangeAspect="1"/>
        </xdr:cNvPicPr>
      </xdr:nvPicPr>
      <xdr:blipFill>
        <a:blip xmlns:r="http://schemas.openxmlformats.org/officeDocument/2006/relationships" r:embed="rId21"/>
        <a:stretch>
          <a:fillRect/>
        </a:stretch>
      </xdr:blipFill>
      <xdr:spPr>
        <a:xfrm>
          <a:off x="416718" y="48887062"/>
          <a:ext cx="12858751" cy="4720440"/>
        </a:xfrm>
        <a:prstGeom prst="rect">
          <a:avLst/>
        </a:prstGeom>
      </xdr:spPr>
    </xdr:pic>
    <xdr:clientData/>
  </xdr:twoCellAnchor>
  <xdr:twoCellAnchor editAs="oneCell">
    <xdr:from>
      <xdr:col>1</xdr:col>
      <xdr:colOff>110557</xdr:colOff>
      <xdr:row>90</xdr:row>
      <xdr:rowOff>4883263</xdr:rowOff>
    </xdr:from>
    <xdr:to>
      <xdr:col>7</xdr:col>
      <xdr:colOff>1765526</xdr:colOff>
      <xdr:row>91</xdr:row>
      <xdr:rowOff>4954699</xdr:rowOff>
    </xdr:to>
    <xdr:pic>
      <xdr:nvPicPr>
        <xdr:cNvPr id="7" name="Imagen 6"/>
        <xdr:cNvPicPr>
          <a:picLocks noChangeAspect="1"/>
        </xdr:cNvPicPr>
      </xdr:nvPicPr>
      <xdr:blipFill>
        <a:blip xmlns:r="http://schemas.openxmlformats.org/officeDocument/2006/relationships" r:embed="rId22"/>
        <a:stretch>
          <a:fillRect/>
        </a:stretch>
      </xdr:blipFill>
      <xdr:spPr>
        <a:xfrm>
          <a:off x="314664" y="52780406"/>
          <a:ext cx="13016932" cy="5024436"/>
        </a:xfrm>
        <a:prstGeom prst="rect">
          <a:avLst/>
        </a:prstGeom>
      </xdr:spPr>
    </xdr:pic>
    <xdr:clientData/>
  </xdr:twoCellAnchor>
  <xdr:twoCellAnchor editAs="oneCell">
    <xdr:from>
      <xdr:col>1</xdr:col>
      <xdr:colOff>142874</xdr:colOff>
      <xdr:row>92</xdr:row>
      <xdr:rowOff>107155</xdr:rowOff>
    </xdr:from>
    <xdr:to>
      <xdr:col>7</xdr:col>
      <xdr:colOff>1738311</xdr:colOff>
      <xdr:row>92</xdr:row>
      <xdr:rowOff>5024436</xdr:rowOff>
    </xdr:to>
    <xdr:pic>
      <xdr:nvPicPr>
        <xdr:cNvPr id="8" name="Imagen 7"/>
        <xdr:cNvPicPr>
          <a:picLocks noChangeAspect="1"/>
        </xdr:cNvPicPr>
      </xdr:nvPicPr>
      <xdr:blipFill>
        <a:blip xmlns:r="http://schemas.openxmlformats.org/officeDocument/2006/relationships" r:embed="rId23"/>
        <a:stretch>
          <a:fillRect/>
        </a:stretch>
      </xdr:blipFill>
      <xdr:spPr>
        <a:xfrm>
          <a:off x="369093" y="58947843"/>
          <a:ext cx="12942093" cy="4917281"/>
        </a:xfrm>
        <a:prstGeom prst="rect">
          <a:avLst/>
        </a:prstGeom>
      </xdr:spPr>
    </xdr:pic>
    <xdr:clientData/>
  </xdr:twoCellAnchor>
  <xdr:twoCellAnchor editAs="oneCell">
    <xdr:from>
      <xdr:col>1</xdr:col>
      <xdr:colOff>71437</xdr:colOff>
      <xdr:row>92</xdr:row>
      <xdr:rowOff>5061858</xdr:rowOff>
    </xdr:from>
    <xdr:to>
      <xdr:col>7</xdr:col>
      <xdr:colOff>1678781</xdr:colOff>
      <xdr:row>93</xdr:row>
      <xdr:rowOff>4745491</xdr:rowOff>
    </xdr:to>
    <xdr:pic>
      <xdr:nvPicPr>
        <xdr:cNvPr id="9" name="Imagen 8"/>
        <xdr:cNvPicPr>
          <a:picLocks noChangeAspect="1"/>
        </xdr:cNvPicPr>
      </xdr:nvPicPr>
      <xdr:blipFill>
        <a:blip xmlns:r="http://schemas.openxmlformats.org/officeDocument/2006/relationships" r:embed="rId24"/>
        <a:stretch>
          <a:fillRect/>
        </a:stretch>
      </xdr:blipFill>
      <xdr:spPr>
        <a:xfrm>
          <a:off x="275544" y="63014679"/>
          <a:ext cx="12969307" cy="4786312"/>
        </a:xfrm>
        <a:prstGeom prst="rect">
          <a:avLst/>
        </a:prstGeom>
      </xdr:spPr>
    </xdr:pic>
    <xdr:clientData/>
  </xdr:twoCellAnchor>
  <xdr:twoCellAnchor editAs="oneCell">
    <xdr:from>
      <xdr:col>1</xdr:col>
      <xdr:colOff>154781</xdr:colOff>
      <xdr:row>94</xdr:row>
      <xdr:rowOff>83344</xdr:rowOff>
    </xdr:from>
    <xdr:to>
      <xdr:col>7</xdr:col>
      <xdr:colOff>1726407</xdr:colOff>
      <xdr:row>94</xdr:row>
      <xdr:rowOff>4735285</xdr:rowOff>
    </xdr:to>
    <xdr:pic>
      <xdr:nvPicPr>
        <xdr:cNvPr id="10" name="Imagen 9"/>
        <xdr:cNvPicPr>
          <a:picLocks noChangeAspect="1"/>
        </xdr:cNvPicPr>
      </xdr:nvPicPr>
      <xdr:blipFill>
        <a:blip xmlns:r="http://schemas.openxmlformats.org/officeDocument/2006/relationships" r:embed="rId25"/>
        <a:stretch>
          <a:fillRect/>
        </a:stretch>
      </xdr:blipFill>
      <xdr:spPr>
        <a:xfrm>
          <a:off x="358888" y="68622523"/>
          <a:ext cx="12933589" cy="4651941"/>
        </a:xfrm>
        <a:prstGeom prst="rect">
          <a:avLst/>
        </a:prstGeom>
      </xdr:spPr>
    </xdr:pic>
    <xdr:clientData/>
  </xdr:twoCellAnchor>
  <xdr:twoCellAnchor editAs="oneCell">
    <xdr:from>
      <xdr:col>1</xdr:col>
      <xdr:colOff>130968</xdr:colOff>
      <xdr:row>95</xdr:row>
      <xdr:rowOff>13607</xdr:rowOff>
    </xdr:from>
    <xdr:to>
      <xdr:col>7</xdr:col>
      <xdr:colOff>1714500</xdr:colOff>
      <xdr:row>95</xdr:row>
      <xdr:rowOff>4463143</xdr:rowOff>
    </xdr:to>
    <xdr:pic>
      <xdr:nvPicPr>
        <xdr:cNvPr id="11" name="Imagen 10"/>
        <xdr:cNvPicPr>
          <a:picLocks noChangeAspect="1"/>
        </xdr:cNvPicPr>
      </xdr:nvPicPr>
      <xdr:blipFill>
        <a:blip xmlns:r="http://schemas.openxmlformats.org/officeDocument/2006/relationships" r:embed="rId26"/>
        <a:stretch>
          <a:fillRect/>
        </a:stretch>
      </xdr:blipFill>
      <xdr:spPr>
        <a:xfrm>
          <a:off x="335075" y="72798214"/>
          <a:ext cx="12945495" cy="4449536"/>
        </a:xfrm>
        <a:prstGeom prst="rect">
          <a:avLst/>
        </a:prstGeom>
      </xdr:spPr>
    </xdr:pic>
    <xdr:clientData/>
  </xdr:twoCellAnchor>
  <xdr:twoCellAnchor editAs="oneCell">
    <xdr:from>
      <xdr:col>1</xdr:col>
      <xdr:colOff>130968</xdr:colOff>
      <xdr:row>96</xdr:row>
      <xdr:rowOff>1</xdr:rowOff>
    </xdr:from>
    <xdr:to>
      <xdr:col>7</xdr:col>
      <xdr:colOff>1750219</xdr:colOff>
      <xdr:row>96</xdr:row>
      <xdr:rowOff>4845845</xdr:rowOff>
    </xdr:to>
    <xdr:pic>
      <xdr:nvPicPr>
        <xdr:cNvPr id="13" name="Imagen 12"/>
        <xdr:cNvPicPr>
          <a:picLocks noChangeAspect="1"/>
        </xdr:cNvPicPr>
      </xdr:nvPicPr>
      <xdr:blipFill>
        <a:blip xmlns:r="http://schemas.openxmlformats.org/officeDocument/2006/relationships" r:embed="rId27"/>
        <a:stretch>
          <a:fillRect/>
        </a:stretch>
      </xdr:blipFill>
      <xdr:spPr>
        <a:xfrm>
          <a:off x="357187" y="79057501"/>
          <a:ext cx="12965907" cy="4845844"/>
        </a:xfrm>
        <a:prstGeom prst="rect">
          <a:avLst/>
        </a:prstGeom>
      </xdr:spPr>
    </xdr:pic>
    <xdr:clientData/>
  </xdr:twoCellAnchor>
  <xdr:twoCellAnchor editAs="oneCell">
    <xdr:from>
      <xdr:col>1</xdr:col>
      <xdr:colOff>124164</xdr:colOff>
      <xdr:row>97</xdr:row>
      <xdr:rowOff>0</xdr:rowOff>
    </xdr:from>
    <xdr:to>
      <xdr:col>7</xdr:col>
      <xdr:colOff>1767227</xdr:colOff>
      <xdr:row>97</xdr:row>
      <xdr:rowOff>4381500</xdr:rowOff>
    </xdr:to>
    <xdr:pic>
      <xdr:nvPicPr>
        <xdr:cNvPr id="14" name="Imagen 13"/>
        <xdr:cNvPicPr>
          <a:picLocks noChangeAspect="1"/>
        </xdr:cNvPicPr>
      </xdr:nvPicPr>
      <xdr:blipFill>
        <a:blip xmlns:r="http://schemas.openxmlformats.org/officeDocument/2006/relationships" r:embed="rId28"/>
        <a:stretch>
          <a:fillRect/>
        </a:stretch>
      </xdr:blipFill>
      <xdr:spPr>
        <a:xfrm>
          <a:off x="328271" y="82255179"/>
          <a:ext cx="13005026" cy="4381500"/>
        </a:xfrm>
        <a:prstGeom prst="rect">
          <a:avLst/>
        </a:prstGeom>
      </xdr:spPr>
    </xdr:pic>
    <xdr:clientData/>
  </xdr:twoCellAnchor>
  <xdr:twoCellAnchor editAs="oneCell">
    <xdr:from>
      <xdr:col>1</xdr:col>
      <xdr:colOff>129267</xdr:colOff>
      <xdr:row>97</xdr:row>
      <xdr:rowOff>4381500</xdr:rowOff>
    </xdr:from>
    <xdr:to>
      <xdr:col>4</xdr:col>
      <xdr:colOff>476099</xdr:colOff>
      <xdr:row>97</xdr:row>
      <xdr:rowOff>5116286</xdr:rowOff>
    </xdr:to>
    <xdr:pic>
      <xdr:nvPicPr>
        <xdr:cNvPr id="15" name="Imagen 14"/>
        <xdr:cNvPicPr>
          <a:picLocks noChangeAspect="1"/>
        </xdr:cNvPicPr>
      </xdr:nvPicPr>
      <xdr:blipFill>
        <a:blip xmlns:r="http://schemas.openxmlformats.org/officeDocument/2006/relationships" r:embed="rId29"/>
        <a:stretch>
          <a:fillRect/>
        </a:stretch>
      </xdr:blipFill>
      <xdr:spPr>
        <a:xfrm>
          <a:off x="333374" y="86636679"/>
          <a:ext cx="6633331" cy="734786"/>
        </a:xfrm>
        <a:prstGeom prst="rect">
          <a:avLst/>
        </a:prstGeom>
      </xdr:spPr>
    </xdr:pic>
    <xdr:clientData/>
  </xdr:twoCellAnchor>
  <xdr:twoCellAnchor editAs="oneCell">
    <xdr:from>
      <xdr:col>4</xdr:col>
      <xdr:colOff>477950</xdr:colOff>
      <xdr:row>97</xdr:row>
      <xdr:rowOff>4405311</xdr:rowOff>
    </xdr:from>
    <xdr:to>
      <xdr:col>7</xdr:col>
      <xdr:colOff>1799543</xdr:colOff>
      <xdr:row>97</xdr:row>
      <xdr:rowOff>5102678</xdr:rowOff>
    </xdr:to>
    <xdr:pic>
      <xdr:nvPicPr>
        <xdr:cNvPr id="16" name="Imagen 15"/>
        <xdr:cNvPicPr>
          <a:picLocks noChangeAspect="1"/>
        </xdr:cNvPicPr>
      </xdr:nvPicPr>
      <xdr:blipFill>
        <a:blip xmlns:r="http://schemas.openxmlformats.org/officeDocument/2006/relationships" r:embed="rId30"/>
        <a:stretch>
          <a:fillRect/>
        </a:stretch>
      </xdr:blipFill>
      <xdr:spPr>
        <a:xfrm>
          <a:off x="6968557" y="86660490"/>
          <a:ext cx="6397057" cy="697367"/>
        </a:xfrm>
        <a:prstGeom prst="rect">
          <a:avLst/>
        </a:prstGeom>
      </xdr:spPr>
    </xdr:pic>
    <xdr:clientData/>
  </xdr:twoCellAnchor>
  <xdr:twoCellAnchor editAs="oneCell">
    <xdr:from>
      <xdr:col>1</xdr:col>
      <xdr:colOff>11906</xdr:colOff>
      <xdr:row>695</xdr:row>
      <xdr:rowOff>19050</xdr:rowOff>
    </xdr:from>
    <xdr:to>
      <xdr:col>5</xdr:col>
      <xdr:colOff>1762124</xdr:colOff>
      <xdr:row>707</xdr:row>
      <xdr:rowOff>38099</xdr:rowOff>
    </xdr:to>
    <xdr:pic>
      <xdr:nvPicPr>
        <xdr:cNvPr id="54" name="Imagen 3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0969" y="408403425"/>
          <a:ext cx="9572624" cy="4591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705</xdr:row>
      <xdr:rowOff>19050</xdr:rowOff>
    </xdr:from>
    <xdr:to>
      <xdr:col>5</xdr:col>
      <xdr:colOff>1762125</xdr:colOff>
      <xdr:row>713</xdr:row>
      <xdr:rowOff>362480</xdr:rowOff>
    </xdr:to>
    <xdr:pic>
      <xdr:nvPicPr>
        <xdr:cNvPr id="56" name="Imagen 32"/>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19063" y="447717863"/>
          <a:ext cx="9584531" cy="3148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714</xdr:row>
      <xdr:rowOff>1</xdr:rowOff>
    </xdr:from>
    <xdr:to>
      <xdr:col>5</xdr:col>
      <xdr:colOff>1750218</xdr:colOff>
      <xdr:row>722</xdr:row>
      <xdr:rowOff>342901</xdr:rowOff>
    </xdr:to>
    <xdr:pic>
      <xdr:nvPicPr>
        <xdr:cNvPr id="57" name="Imagen 33"/>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19063" y="451127814"/>
          <a:ext cx="9572624" cy="3390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83343</xdr:colOff>
      <xdr:row>722</xdr:row>
      <xdr:rowOff>59531</xdr:rowOff>
    </xdr:from>
    <xdr:to>
      <xdr:col>3</xdr:col>
      <xdr:colOff>416719</xdr:colOff>
      <xdr:row>725</xdr:row>
      <xdr:rowOff>310359</xdr:rowOff>
    </xdr:to>
    <xdr:pic>
      <xdr:nvPicPr>
        <xdr:cNvPr id="58" name="Imagen 46"/>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02406" y="455735531"/>
          <a:ext cx="4560094" cy="281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392906</xdr:colOff>
      <xdr:row>722</xdr:row>
      <xdr:rowOff>95250</xdr:rowOff>
    </xdr:from>
    <xdr:to>
      <xdr:col>5</xdr:col>
      <xdr:colOff>1762125</xdr:colOff>
      <xdr:row>725</xdr:row>
      <xdr:rowOff>317502</xdr:rowOff>
    </xdr:to>
    <xdr:pic>
      <xdr:nvPicPr>
        <xdr:cNvPr id="59" name="Imagen 45"/>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738687" y="418516594"/>
          <a:ext cx="4964907" cy="278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83343</xdr:colOff>
      <xdr:row>725</xdr:row>
      <xdr:rowOff>342900</xdr:rowOff>
    </xdr:from>
    <xdr:to>
      <xdr:col>3</xdr:col>
      <xdr:colOff>428625</xdr:colOff>
      <xdr:row>734</xdr:row>
      <xdr:rowOff>762264</xdr:rowOff>
    </xdr:to>
    <xdr:pic>
      <xdr:nvPicPr>
        <xdr:cNvPr id="60" name="Imagen 44"/>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202406" y="421324088"/>
          <a:ext cx="4572000" cy="3848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416719</xdr:colOff>
      <xdr:row>725</xdr:row>
      <xdr:rowOff>379226</xdr:rowOff>
    </xdr:from>
    <xdr:to>
      <xdr:col>5</xdr:col>
      <xdr:colOff>1738313</xdr:colOff>
      <xdr:row>734</xdr:row>
      <xdr:rowOff>800366</xdr:rowOff>
    </xdr:to>
    <xdr:pic>
      <xdr:nvPicPr>
        <xdr:cNvPr id="61" name="Imagen 38"/>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762500" y="421360414"/>
          <a:ext cx="4917282" cy="3850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35720</xdr:colOff>
      <xdr:row>302</xdr:row>
      <xdr:rowOff>47624</xdr:rowOff>
    </xdr:from>
    <xdr:to>
      <xdr:col>5</xdr:col>
      <xdr:colOff>583407</xdr:colOff>
      <xdr:row>302</xdr:row>
      <xdr:rowOff>4877332</xdr:rowOff>
    </xdr:to>
    <xdr:pic>
      <xdr:nvPicPr>
        <xdr:cNvPr id="62" name="Imagen 61"/>
        <xdr:cNvPicPr>
          <a:picLocks noChangeAspect="1"/>
        </xdr:cNvPicPr>
      </xdr:nvPicPr>
      <xdr:blipFill>
        <a:blip xmlns:r="http://schemas.openxmlformats.org/officeDocument/2006/relationships" r:embed="rId38"/>
        <a:stretch>
          <a:fillRect/>
        </a:stretch>
      </xdr:blipFill>
      <xdr:spPr>
        <a:xfrm>
          <a:off x="238126" y="300061312"/>
          <a:ext cx="8370093" cy="4829708"/>
        </a:xfrm>
        <a:prstGeom prst="rect">
          <a:avLst/>
        </a:prstGeom>
      </xdr:spPr>
    </xdr:pic>
    <xdr:clientData/>
  </xdr:twoCellAnchor>
  <xdr:twoCellAnchor editAs="oneCell">
    <xdr:from>
      <xdr:col>5</xdr:col>
      <xdr:colOff>678656</xdr:colOff>
      <xdr:row>302</xdr:row>
      <xdr:rowOff>59530</xdr:rowOff>
    </xdr:from>
    <xdr:to>
      <xdr:col>7</xdr:col>
      <xdr:colOff>1766093</xdr:colOff>
      <xdr:row>302</xdr:row>
      <xdr:rowOff>4857749</xdr:rowOff>
    </xdr:to>
    <xdr:pic>
      <xdr:nvPicPr>
        <xdr:cNvPr id="63" name="Imagen 62"/>
        <xdr:cNvPicPr>
          <a:picLocks noChangeAspect="1"/>
        </xdr:cNvPicPr>
      </xdr:nvPicPr>
      <xdr:blipFill>
        <a:blip xmlns:r="http://schemas.openxmlformats.org/officeDocument/2006/relationships" r:embed="rId39"/>
        <a:stretch>
          <a:fillRect/>
        </a:stretch>
      </xdr:blipFill>
      <xdr:spPr>
        <a:xfrm>
          <a:off x="8703469" y="300073218"/>
          <a:ext cx="4611687" cy="4798219"/>
        </a:xfrm>
        <a:prstGeom prst="rect">
          <a:avLst/>
        </a:prstGeom>
      </xdr:spPr>
    </xdr:pic>
    <xdr:clientData/>
  </xdr:twoCellAnchor>
  <xdr:twoCellAnchor editAs="oneCell">
    <xdr:from>
      <xdr:col>1</xdr:col>
      <xdr:colOff>23811</xdr:colOff>
      <xdr:row>302</xdr:row>
      <xdr:rowOff>4917280</xdr:rowOff>
    </xdr:from>
    <xdr:to>
      <xdr:col>7</xdr:col>
      <xdr:colOff>1833562</xdr:colOff>
      <xdr:row>304</xdr:row>
      <xdr:rowOff>351181</xdr:rowOff>
    </xdr:to>
    <xdr:pic>
      <xdr:nvPicPr>
        <xdr:cNvPr id="64" name="Imagen 63"/>
        <xdr:cNvPicPr>
          <a:picLocks noChangeAspect="1"/>
        </xdr:cNvPicPr>
      </xdr:nvPicPr>
      <xdr:blipFill>
        <a:blip xmlns:r="http://schemas.openxmlformats.org/officeDocument/2006/relationships" r:embed="rId40"/>
        <a:stretch>
          <a:fillRect/>
        </a:stretch>
      </xdr:blipFill>
      <xdr:spPr>
        <a:xfrm>
          <a:off x="226217" y="304930968"/>
          <a:ext cx="13156407" cy="2149026"/>
        </a:xfrm>
        <a:prstGeom prst="rect">
          <a:avLst/>
        </a:prstGeom>
      </xdr:spPr>
    </xdr:pic>
    <xdr:clientData/>
  </xdr:twoCellAnchor>
  <xdr:twoCellAnchor editAs="oneCell">
    <xdr:from>
      <xdr:col>1</xdr:col>
      <xdr:colOff>71440</xdr:colOff>
      <xdr:row>306</xdr:row>
      <xdr:rowOff>40820</xdr:rowOff>
    </xdr:from>
    <xdr:to>
      <xdr:col>7</xdr:col>
      <xdr:colOff>1700895</xdr:colOff>
      <xdr:row>306</xdr:row>
      <xdr:rowOff>3964779</xdr:rowOff>
    </xdr:to>
    <xdr:pic>
      <xdr:nvPicPr>
        <xdr:cNvPr id="65" name="Imagen 64"/>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275547" y="323686713"/>
          <a:ext cx="12991418" cy="3923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71438</xdr:colOff>
      <xdr:row>305</xdr:row>
      <xdr:rowOff>59531</xdr:rowOff>
    </xdr:from>
    <xdr:to>
      <xdr:col>7</xdr:col>
      <xdr:colOff>1592036</xdr:colOff>
      <xdr:row>305</xdr:row>
      <xdr:rowOff>3750469</xdr:rowOff>
    </xdr:to>
    <xdr:graphicFrame macro="">
      <xdr:nvGraphicFramePr>
        <xdr:cNvPr id="50"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editAs="oneCell">
    <xdr:from>
      <xdr:col>8</xdr:col>
      <xdr:colOff>0</xdr:colOff>
      <xdr:row>305</xdr:row>
      <xdr:rowOff>0</xdr:rowOff>
    </xdr:from>
    <xdr:to>
      <xdr:col>8</xdr:col>
      <xdr:colOff>304800</xdr:colOff>
      <xdr:row>305</xdr:row>
      <xdr:rowOff>304800</xdr:rowOff>
    </xdr:to>
    <xdr:sp macro="" textlink="">
      <xdr:nvSpPr>
        <xdr:cNvPr id="5" name="AutoShape 1" descr="blob:https://web.whatsapp.com/6ae26ef4-0d24-46f9-987b-cfff79969114"/>
        <xdr:cNvSpPr>
          <a:spLocks noChangeAspect="1" noChangeArrowheads="1"/>
        </xdr:cNvSpPr>
      </xdr:nvSpPr>
      <xdr:spPr bwMode="auto">
        <a:xfrm>
          <a:off x="13392150" y="32140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305</xdr:row>
      <xdr:rowOff>0</xdr:rowOff>
    </xdr:from>
    <xdr:to>
      <xdr:col>8</xdr:col>
      <xdr:colOff>304800</xdr:colOff>
      <xdr:row>305</xdr:row>
      <xdr:rowOff>304800</xdr:rowOff>
    </xdr:to>
    <xdr:sp macro="" textlink="">
      <xdr:nvSpPr>
        <xdr:cNvPr id="1026" name="AutoShape 2" descr="blob:https://web.whatsapp.com/6ae26ef4-0d24-46f9-987b-cfff79969114"/>
        <xdr:cNvSpPr>
          <a:spLocks noChangeAspect="1" noChangeArrowheads="1"/>
        </xdr:cNvSpPr>
      </xdr:nvSpPr>
      <xdr:spPr bwMode="auto">
        <a:xfrm>
          <a:off x="13392150" y="32140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95249</xdr:colOff>
      <xdr:row>747</xdr:row>
      <xdr:rowOff>25366</xdr:rowOff>
    </xdr:from>
    <xdr:to>
      <xdr:col>7</xdr:col>
      <xdr:colOff>1728109</xdr:colOff>
      <xdr:row>747</xdr:row>
      <xdr:rowOff>3779419</xdr:rowOff>
    </xdr:to>
    <xdr:pic>
      <xdr:nvPicPr>
        <xdr:cNvPr id="66" name="Imagen 65"/>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299356" y="501598259"/>
          <a:ext cx="12994823" cy="3754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149679</xdr:colOff>
      <xdr:row>747</xdr:row>
      <xdr:rowOff>3810000</xdr:rowOff>
    </xdr:from>
    <xdr:to>
      <xdr:col>4</xdr:col>
      <xdr:colOff>512535</xdr:colOff>
      <xdr:row>748</xdr:row>
      <xdr:rowOff>2530929</xdr:rowOff>
    </xdr:to>
    <xdr:graphicFrame macro="">
      <xdr:nvGraphicFramePr>
        <xdr:cNvPr id="68" name="Gráfico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4</xdr:col>
      <xdr:colOff>523876</xdr:colOff>
      <xdr:row>748</xdr:row>
      <xdr:rowOff>40821</xdr:rowOff>
    </xdr:from>
    <xdr:to>
      <xdr:col>7</xdr:col>
      <xdr:colOff>1673679</xdr:colOff>
      <xdr:row>748</xdr:row>
      <xdr:rowOff>2476500</xdr:rowOff>
    </xdr:to>
    <xdr:graphicFrame macro="">
      <xdr:nvGraphicFramePr>
        <xdr:cNvPr id="69" name="Gráfico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95248</xdr:colOff>
      <xdr:row>548</xdr:row>
      <xdr:rowOff>0</xdr:rowOff>
    </xdr:from>
    <xdr:to>
      <xdr:col>7</xdr:col>
      <xdr:colOff>1845467</xdr:colOff>
      <xdr:row>548</xdr:row>
      <xdr:rowOff>4476749</xdr:rowOff>
    </xdr:to>
    <xdr:graphicFrame macro="">
      <xdr:nvGraphicFramePr>
        <xdr:cNvPr id="5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GERENCIA%20ADMINISTRATIVA%20DAC%202024\METAS%20SDPL\ESTADISTICAS_CERTIFICADOS_MENSUALES_D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lgonzalez\Desktop\GERENCIA%20ADMINISTRATIVA%20DAC%202024\METAS%20SDPL\ESTADISTICAS_CERTIFICADOS_MENSUALES_D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anabria\Downloads\Evaluaci&#243;n%20del%20Nivel%20de%20Madurez%20del%20Sistema%20de%20Control%20Interno%20-%20SC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sanabria\Downloads\SDAF%20-%204&#186;%20TRIMESTRE%202024%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gfin08\GERENCIA%20FINANCIERA\04%20UTA\INFORMES%20TRIMESTRALES%20A&#209;O%202024%20-%20UTA\SDAF%20-%202&#186;%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4"/>
      <sheetName val="Informes 2.024"/>
      <sheetName val="EJECUCION FINANCIERA"/>
    </sheetNames>
    <sheetDataSet>
      <sheetData sheetId="0" refreshError="1"/>
      <sheetData sheetId="1" refreshError="1">
        <row r="19">
          <cell r="E19">
            <v>1204</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4"/>
      <sheetName val="Informes 2.024"/>
      <sheetName val="EJECUCION FINANCIERA"/>
    </sheetNames>
    <sheetDataSet>
      <sheetData sheetId="0" refreshError="1">
        <row r="20">
          <cell r="H20">
            <v>1392</v>
          </cell>
        </row>
        <row r="49">
          <cell r="C49" t="str">
            <v>Metas Previstas</v>
          </cell>
          <cell r="D49" t="str">
            <v>Certificados de Registro Aeronáutico</v>
          </cell>
        </row>
        <row r="50">
          <cell r="B50" t="str">
            <v>ENERO</v>
          </cell>
          <cell r="C50">
            <v>98</v>
          </cell>
          <cell r="D50">
            <v>139</v>
          </cell>
        </row>
        <row r="51">
          <cell r="B51" t="str">
            <v>FEBRERO</v>
          </cell>
          <cell r="C51">
            <v>91</v>
          </cell>
          <cell r="D51">
            <v>119</v>
          </cell>
        </row>
        <row r="52">
          <cell r="B52" t="str">
            <v>MARZO</v>
          </cell>
          <cell r="C52">
            <v>87</v>
          </cell>
          <cell r="D52">
            <v>118</v>
          </cell>
        </row>
        <row r="53">
          <cell r="B53" t="str">
            <v>ABRIL</v>
          </cell>
          <cell r="C53">
            <v>77</v>
          </cell>
          <cell r="D53">
            <v>171</v>
          </cell>
        </row>
        <row r="54">
          <cell r="B54" t="str">
            <v>MAYO</v>
          </cell>
          <cell r="C54">
            <v>78</v>
          </cell>
          <cell r="D54">
            <v>184</v>
          </cell>
        </row>
        <row r="55">
          <cell r="B55" t="str">
            <v>JUNIO</v>
          </cell>
          <cell r="C55">
            <v>101</v>
          </cell>
          <cell r="D55">
            <v>187</v>
          </cell>
        </row>
        <row r="56">
          <cell r="B56" t="str">
            <v>JULIO</v>
          </cell>
          <cell r="C56">
            <v>108</v>
          </cell>
          <cell r="D56">
            <v>158</v>
          </cell>
        </row>
        <row r="57">
          <cell r="B57" t="str">
            <v>AGOSTO</v>
          </cell>
          <cell r="C57">
            <v>95</v>
          </cell>
          <cell r="D57">
            <v>138</v>
          </cell>
        </row>
        <row r="58">
          <cell r="B58" t="str">
            <v>SEPTIEMBRE</v>
          </cell>
          <cell r="C58">
            <v>110</v>
          </cell>
          <cell r="D58">
            <v>178</v>
          </cell>
        </row>
        <row r="59">
          <cell r="B59" t="str">
            <v>OCTUBRE</v>
          </cell>
          <cell r="C59">
            <v>115</v>
          </cell>
          <cell r="D59">
            <v>0</v>
          </cell>
        </row>
        <row r="60">
          <cell r="B60" t="str">
            <v>NOVIEMBRE</v>
          </cell>
          <cell r="C60">
            <v>102</v>
          </cell>
          <cell r="D60">
            <v>0</v>
          </cell>
        </row>
        <row r="61">
          <cell r="B61" t="str">
            <v>DICIEMBRE</v>
          </cell>
          <cell r="C61">
            <v>142</v>
          </cell>
          <cell r="D61">
            <v>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I consolidado"/>
    </sheetNames>
    <sheetDataSet>
      <sheetData sheetId="0">
        <row r="15">
          <cell r="E15">
            <v>2019</v>
          </cell>
          <cell r="F15">
            <v>2020</v>
          </cell>
          <cell r="G15">
            <v>2021</v>
          </cell>
          <cell r="H15">
            <v>2022</v>
          </cell>
          <cell r="I15">
            <v>2023</v>
          </cell>
        </row>
        <row r="16">
          <cell r="D16" t="str">
            <v>SCI Consolidado</v>
          </cell>
          <cell r="E16">
            <v>2.8</v>
          </cell>
          <cell r="F16">
            <v>3</v>
          </cell>
          <cell r="G16">
            <v>2.88</v>
          </cell>
          <cell r="H16">
            <v>2.75</v>
          </cell>
          <cell r="I16">
            <v>2.82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261">
          <cell r="C261" t="str">
            <v>SERVICIOS PERSONALES</v>
          </cell>
          <cell r="E261">
            <v>37124097249</v>
          </cell>
          <cell r="G261">
            <v>36514891751</v>
          </cell>
        </row>
        <row r="267">
          <cell r="C267" t="str">
            <v>SERVICIOS NO PERSONALES</v>
          </cell>
          <cell r="E267">
            <v>4887696661</v>
          </cell>
          <cell r="G267">
            <v>10421494639</v>
          </cell>
        </row>
        <row r="276">
          <cell r="C276" t="str">
            <v>BIENES DE CONSUMO E INSUMOS</v>
          </cell>
          <cell r="E276">
            <v>770556295</v>
          </cell>
          <cell r="G276">
            <v>1562472082</v>
          </cell>
        </row>
        <row r="285">
          <cell r="C285" t="str">
            <v>INVERSION FISICA</v>
          </cell>
          <cell r="E285">
            <v>1322667770</v>
          </cell>
          <cell r="G285">
            <v>6694853446</v>
          </cell>
        </row>
        <row r="293">
          <cell r="C293" t="str">
            <v>TRANSFERENCIAS</v>
          </cell>
          <cell r="E293">
            <v>7103139711</v>
          </cell>
          <cell r="G293">
            <v>9180218416</v>
          </cell>
        </row>
        <row r="298">
          <cell r="C298" t="str">
            <v xml:space="preserve">OTROS GASTOS   </v>
          </cell>
          <cell r="E298">
            <v>13359127949</v>
          </cell>
          <cell r="G298">
            <v>1847108923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30">
          <cell r="C130" t="str">
            <v>SERVICIOS PERSONALES</v>
          </cell>
          <cell r="F130">
            <v>37498319893</v>
          </cell>
        </row>
        <row r="136">
          <cell r="C136" t="str">
            <v>SERVICIOS NO PERSONALES</v>
          </cell>
          <cell r="F136">
            <v>17197878038</v>
          </cell>
        </row>
        <row r="145">
          <cell r="C145" t="str">
            <v>BIENES DE CONSUMO E INSUMOS</v>
          </cell>
          <cell r="F145">
            <v>2804540194</v>
          </cell>
        </row>
        <row r="153">
          <cell r="C153" t="str">
            <v>INVERSION FISICA</v>
          </cell>
          <cell r="F153">
            <v>7023225465</v>
          </cell>
        </row>
        <row r="161">
          <cell r="C161" t="str">
            <v>TRANSFERENCIAS</v>
          </cell>
          <cell r="F161">
            <v>6614949449</v>
          </cell>
        </row>
        <row r="165">
          <cell r="C165" t="str">
            <v xml:space="preserve">OTROS GASTOS   </v>
          </cell>
          <cell r="F165">
            <v>268873875</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enuncias.gov.py/portal-publico/seguimiento-denuncia/16819" TargetMode="External"/><Relationship Id="rId21" Type="http://schemas.openxmlformats.org/officeDocument/2006/relationships/hyperlink" Target="https://informacionpublica.paraguay.gov.py/" TargetMode="External"/><Relationship Id="rId42" Type="http://schemas.openxmlformats.org/officeDocument/2006/relationships/hyperlink" Target="https://www.meteorologia.gov.py/wp-content/uploads/2024/10/Resumen_itaipu_setiembre_2024.pdf" TargetMode="External"/><Relationship Id="rId47" Type="http://schemas.openxmlformats.org/officeDocument/2006/relationships/hyperlink" Target="https://www.meteorologia.gov.py/wp-content/uploads/2024/09/Monitoreo_trimestral-Cuencas-1.pdf" TargetMode="External"/><Relationship Id="rId63" Type="http://schemas.openxmlformats.org/officeDocument/2006/relationships/hyperlink" Target="https://www.meteorologia.gov.py/sinop/" TargetMode="External"/><Relationship Id="rId68" Type="http://schemas.openxmlformats.org/officeDocument/2006/relationships/hyperlink" Target="https://www.contrataciones.gov.py/licitaciones/convocatoria/1ef74343-64d2-6cfc-8632-cbd88bb7d585.html" TargetMode="External"/><Relationship Id="rId84" Type="http://schemas.openxmlformats.org/officeDocument/2006/relationships/hyperlink" Target="http://www.dinac.gov.py/v3/index.php/transparencia-y-anticorrupcion-dinac/informacion-publica-ley-5189-2014" TargetMode="External"/><Relationship Id="rId89" Type="http://schemas.openxmlformats.org/officeDocument/2006/relationships/hyperlink" Target="https://www.contrataciones.gov.py/licitaciones/adjudicacion/Adjudicaci&#243;n%20de%20la%20Licitaci&#243;n%20440179%20-%20adquisici&#243;n%20de%20impresos%20y%20formularios%20para%20la%20DMHesumen-adjudicacion.html" TargetMode="External"/><Relationship Id="rId16" Type="http://schemas.openxmlformats.org/officeDocument/2006/relationships/hyperlink" Target="https://transparencia.senac.gov.py/" TargetMode="External"/><Relationship Id="rId11" Type="http://schemas.openxmlformats.org/officeDocument/2006/relationships/hyperlink" Target="https://transparencia.senac.gov.py/" TargetMode="External"/><Relationship Id="rId32" Type="http://schemas.openxmlformats.org/officeDocument/2006/relationships/hyperlink" Target="https://www.meteorologia.gov.py/publicaciones/" TargetMode="External"/><Relationship Id="rId37" Type="http://schemas.openxmlformats.org/officeDocument/2006/relationships/hyperlink" Target="https://severeweather.wmo.int/v2/index.html" TargetMode="External"/><Relationship Id="rId53" Type="http://schemas.openxmlformats.org/officeDocument/2006/relationships/hyperlink" Target="https://www.meteorologia.gov.py/pronostico-de-caudales/" TargetMode="External"/><Relationship Id="rId58" Type="http://schemas.openxmlformats.org/officeDocument/2006/relationships/hyperlink" Target="https://www.meteorologia.gov.py/satelite-goes-16/" TargetMode="External"/><Relationship Id="rId74" Type="http://schemas.openxmlformats.org/officeDocument/2006/relationships/hyperlink" Target="https://drive.google.com/file/d/1lhqEZ1Mvd6qvdc-DRarSz-hcGgasVFTt/view?usp=drive_link" TargetMode="External"/><Relationship Id="rId79" Type="http://schemas.openxmlformats.org/officeDocument/2006/relationships/hyperlink" Target="https://www.meteorologia.gov.py/nivel-pozo/vermas_diario.php?code=5000086218" TargetMode="External"/><Relationship Id="rId5" Type="http://schemas.openxmlformats.org/officeDocument/2006/relationships/hyperlink" Target="https://informacionpublica.paraguay.gov.py/" TargetMode="External"/><Relationship Id="rId90" Type="http://schemas.openxmlformats.org/officeDocument/2006/relationships/printerSettings" Target="../printerSettings/printerSettings1.bin"/><Relationship Id="rId14" Type="http://schemas.openxmlformats.org/officeDocument/2006/relationships/hyperlink" Target="https://transparencia.senac.gov.py/" TargetMode="External"/><Relationship Id="rId22" Type="http://schemas.openxmlformats.org/officeDocument/2006/relationships/hyperlink" Target="https://informacionpublica.paraguay.gov.py/" TargetMode="External"/><Relationship Id="rId27" Type="http://schemas.openxmlformats.org/officeDocument/2006/relationships/hyperlink" Target="http://www.dinac.gov.py/v3/index.php/transparencia-y-anticorrupcion-dinac/ley-5282-14-art-8-acceso-a-la-informacion-publica" TargetMode="External"/><Relationship Id="rId30" Type="http://schemas.openxmlformats.org/officeDocument/2006/relationships/hyperlink" Target="http://www.dinac.gov.py/v3/index.php/transparencia-y-anticorrupcion-dinac/ley-5282-14-art-8-acceso-a-la-informacion-publica" TargetMode="External"/><Relationship Id="rId35" Type="http://schemas.openxmlformats.org/officeDocument/2006/relationships/hyperlink" Target="https://www.meteorologia.gov.py/publicaciones/" TargetMode="External"/><Relationship Id="rId43" Type="http://schemas.openxmlformats.org/officeDocument/2006/relationships/hyperlink" Target="https://www.meteorologia.gov.py/wp-content/uploads/2025/01/trimestral_pronos_EFM2025.pdf" TargetMode="External"/><Relationship Id="rId48" Type="http://schemas.openxmlformats.org/officeDocument/2006/relationships/hyperlink" Target="https://www.meteorologia.gov.py/wp-content/uploads/2024/09/Monitoreo-Mensual-Cuencas-1.pdf" TargetMode="External"/><Relationship Id="rId56" Type="http://schemas.openxmlformats.org/officeDocument/2006/relationships/hyperlink" Target="https://www.contrataciones.gov.py/licitaciones/planificacion/1eeeed9a-6ba6-68f0-b45f-9dc8241a3c62.html" TargetMode="External"/><Relationship Id="rId64" Type="http://schemas.openxmlformats.org/officeDocument/2006/relationships/hyperlink" Target="https://www.contrataciones.gov.py/licitaciones/convocatoria/1ef74343-64d2-6cfc-8632-cbd88bb7d585.html" TargetMode="External"/><Relationship Id="rId69" Type="http://schemas.openxmlformats.org/officeDocument/2006/relationships/hyperlink" Target="https://www.contrataciones.gov.py/licitaciones/adjudicacion/1ef77529-e950-6d7c-90d1-8d6ac10a1327/resumen-adjudicacion.html" TargetMode="External"/><Relationship Id="rId77" Type="http://schemas.openxmlformats.org/officeDocument/2006/relationships/hyperlink" Target="https://www.meteorologia.gov.py/nivel-pozo/vermas_diario.php?code=5000086219" TargetMode="External"/><Relationship Id="rId8" Type="http://schemas.openxmlformats.org/officeDocument/2006/relationships/hyperlink" Target="https://www.meteorologia.gov.py/nivel-rio/vermas_convencional.php?code=2000086029" TargetMode="External"/><Relationship Id="rId51" Type="http://schemas.openxmlformats.org/officeDocument/2006/relationships/hyperlink" Target="https://www.meteorologia.gov.py/wp-content/uploads/2024/09/Pronostico-Hidrologico-Trimestral-1.pdf" TargetMode="External"/><Relationship Id="rId72" Type="http://schemas.openxmlformats.org/officeDocument/2006/relationships/hyperlink" Target="https://www.meteorologia.gov.py/nivel-rio/vermas_convencional.php?code=2000086029" TargetMode="External"/><Relationship Id="rId80" Type="http://schemas.openxmlformats.org/officeDocument/2006/relationships/hyperlink" Target="https://www.meteorologia.gov.py/nivel-rio/vermas_convencional.php?code=2000086029" TargetMode="External"/><Relationship Id="rId85" Type="http://schemas.openxmlformats.org/officeDocument/2006/relationships/hyperlink" Target="https://www.dinac.gov.py/v3/index.php/transparencia-y-anticorrupcion-dinac/rendicion-de-cuentas-al-ciudadano" TargetMode="External"/><Relationship Id="rId3" Type="http://schemas.openxmlformats.org/officeDocument/2006/relationships/hyperlink" Target="https://www.dinac.gov.py/v3/index.php/transparencia-y-anticorrupcion-dinac/rendicion-de-cuentas-al-ciudadano/item/2976-resolucion-n-241-2024" TargetMode="External"/><Relationship Id="rId12" Type="http://schemas.openxmlformats.org/officeDocument/2006/relationships/hyperlink" Target="https://transparencia.senac.gov.py/" TargetMode="External"/><Relationship Id="rId17" Type="http://schemas.openxmlformats.org/officeDocument/2006/relationships/hyperlink" Target="https://informacionpublica.paraguay.gov.py/" TargetMode="External"/><Relationship Id="rId25" Type="http://schemas.openxmlformats.org/officeDocument/2006/relationships/hyperlink" Target="https://informacionpublica.paraguay.gov.py/" TargetMode="External"/><Relationship Id="rId33" Type="http://schemas.openxmlformats.org/officeDocument/2006/relationships/hyperlink" Target="https://sissa.crc-sas.org/blog/2023/11/17/avances-en-la-herramienta-de-prevision-de-profundidad-en-la-via-navegable-en-el-taller-del-proyecto-de-navegacion-fluvial-del-sissa/" TargetMode="External"/><Relationship Id="rId38" Type="http://schemas.openxmlformats.org/officeDocument/2006/relationships/hyperlink" Target="https://www.meteorologia.gov.py/wp-content/uploads/2024/07/INFORME_FORO-HIDROCLIMATICO_JAS-2024_final-1.pdf" TargetMode="External"/><Relationship Id="rId46" Type="http://schemas.openxmlformats.org/officeDocument/2006/relationships/hyperlink" Target="https://www.meteorologia.gov.py/wp-content/uploads/2024/10/Boletin_monitoreo.pdf" TargetMode="External"/><Relationship Id="rId59" Type="http://schemas.openxmlformats.org/officeDocument/2006/relationships/hyperlink" Target="https://www.meteorologia.gov.py/emas/" TargetMode="External"/><Relationship Id="rId67" Type="http://schemas.openxmlformats.org/officeDocument/2006/relationships/hyperlink" Target="https://www.contrataciones.gov.py/licitaciones/adjudicacion/1ef77529-e950-6d7c-90d1-8d6ac10a1327/resumen-adjudicacion.html" TargetMode="External"/><Relationship Id="rId20" Type="http://schemas.openxmlformats.org/officeDocument/2006/relationships/hyperlink" Target="https://informacionpublica.paraguay.gov.py/" TargetMode="External"/><Relationship Id="rId41" Type="http://schemas.openxmlformats.org/officeDocument/2006/relationships/hyperlink" Target="https://www.meteorologia.gov.py/wp-content/uploads/2024/12/Boletin_Agro_actualizado_noviembre2024.pdf" TargetMode="External"/><Relationship Id="rId54" Type="http://schemas.openxmlformats.org/officeDocument/2006/relationships/hyperlink" Target="https://www.meteorologia.gov.py/2024/09/nuevo-record-consecutivo-del-nivel-del-rio-en-el-puerto-de-asuncion-30-de-setiembre-de-2024/" TargetMode="External"/><Relationship Id="rId62" Type="http://schemas.openxmlformats.org/officeDocument/2006/relationships/hyperlink" Target="https://www.meteorologia.gov.py/emas/" TargetMode="External"/><Relationship Id="rId70" Type="http://schemas.openxmlformats.org/officeDocument/2006/relationships/hyperlink" Target="http://www.meteorologia.gov.py/" TargetMode="External"/><Relationship Id="rId75" Type="http://schemas.openxmlformats.org/officeDocument/2006/relationships/hyperlink" Target="https://www.meteorologia.gov.py/nivel-rio/vermas_diario1.php?code=2000086251" TargetMode="External"/><Relationship Id="rId83" Type="http://schemas.openxmlformats.org/officeDocument/2006/relationships/hyperlink" Target="https://denuncias.gov.py/portal-publico" TargetMode="External"/><Relationship Id="rId88" Type="http://schemas.openxmlformats.org/officeDocument/2006/relationships/hyperlink" Target="https://www.contrataciones.gov.py/licitaciones/adjudicacionAdjudicaci&#243;n%20de%20la%20Licitaci&#243;n%20440035%20-%20servicio%20de%20desmontaje,%20montaje%20y%20puesta%20en%20funcionamiento%20de%20datacenter%20CGTICadjudicacion.html" TargetMode="External"/><Relationship Id="rId91" Type="http://schemas.openxmlformats.org/officeDocument/2006/relationships/drawing" Target="../drawings/drawing1.xml"/><Relationship Id="rId1" Type="http://schemas.openxmlformats.org/officeDocument/2006/relationships/hyperlink" Target="https://transparencia.senac.gov.py/" TargetMode="External"/><Relationship Id="rId6" Type="http://schemas.openxmlformats.org/officeDocument/2006/relationships/hyperlink" Target="https://informacionpublica.paraguay.gov.py/" TargetMode="External"/><Relationship Id="rId15" Type="http://schemas.openxmlformats.org/officeDocument/2006/relationships/hyperlink" Target="https://transparencia.senac.gov.py/" TargetMode="External"/><Relationship Id="rId23" Type="http://schemas.openxmlformats.org/officeDocument/2006/relationships/hyperlink" Target="https://informacionpublica.paraguay.gov.py/" TargetMode="External"/><Relationship Id="rId28" Type="http://schemas.openxmlformats.org/officeDocument/2006/relationships/hyperlink" Target="http://www.dinac.gov.py/v3/index.php/transparencia-y-anticorrupcion-dinac/ley-5282-14-art-8-acceso-a-la-informacion-publica" TargetMode="External"/><Relationship Id="rId36" Type="http://schemas.openxmlformats.org/officeDocument/2006/relationships/hyperlink" Target="https://www.meteorologia.gov.py/wp-content/uploads/2024/07/INFORME_FORO-HIDROCLIMATICO_JAS-2024_final-1.pdf" TargetMode="External"/><Relationship Id="rId49" Type="http://schemas.openxmlformats.org/officeDocument/2006/relationships/hyperlink" Target="https://www.meteorologia.gov.py/wp-content/uploads/2024/09/Resumen-mensual.pdf" TargetMode="External"/><Relationship Id="rId57" Type="http://schemas.openxmlformats.org/officeDocument/2006/relationships/hyperlink" Target="https://www.meteorologia.gov.py/radar/" TargetMode="External"/><Relationship Id="rId10" Type="http://schemas.openxmlformats.org/officeDocument/2006/relationships/hyperlink" Target="https://transparencia.senac.gov.py/" TargetMode="External"/><Relationship Id="rId31" Type="http://schemas.openxmlformats.org/officeDocument/2006/relationships/hyperlink" Target="https://informacionpublica.paraguay.gov.py/" TargetMode="External"/><Relationship Id="rId44" Type="http://schemas.openxmlformats.org/officeDocument/2006/relationships/hyperlink" Target="https://www.meteorologia.gov.py/wp-content/uploads/2025/01/Preci_diaria-vigente-3.pdf" TargetMode="External"/><Relationship Id="rId52" Type="http://schemas.openxmlformats.org/officeDocument/2006/relationships/hyperlink" Target="https://www.meteorologia.gov.py/pronostico-de-caudales/" TargetMode="External"/><Relationship Id="rId60" Type="http://schemas.openxmlformats.org/officeDocument/2006/relationships/hyperlink" Target="https://www.meteorologia.gov.py/sinop/" TargetMode="External"/><Relationship Id="rId65" Type="http://schemas.openxmlformats.org/officeDocument/2006/relationships/hyperlink" Target="https://www.contrataciones.gov.py/licitaciones/convocatoria/1ef745d1-2994-6cfe-89e0-fb2626a92362.html" TargetMode="External"/><Relationship Id="rId73" Type="http://schemas.openxmlformats.org/officeDocument/2006/relationships/hyperlink" Target="https://drive.google.com/file/d/1lhqEZ1Mvd6qvdc-DRarSz-hcGgasVFTt/view" TargetMode="External"/><Relationship Id="rId78" Type="http://schemas.openxmlformats.org/officeDocument/2006/relationships/hyperlink" Target="https://www.meteorologia.gov.py/nivel-pozo/vermas_diario.php?code=5000086218" TargetMode="External"/><Relationship Id="rId81" Type="http://schemas.openxmlformats.org/officeDocument/2006/relationships/hyperlink" Target="http://www.dinac.gov.py/v3/index.php/transparencia-y-anticorrupcion-dinac/rendicion-de-cuentas-al-ciudadano" TargetMode="External"/><Relationship Id="rId86" Type="http://schemas.openxmlformats.org/officeDocument/2006/relationships/hyperlink" Target="https://www.dinac.gov.py/v3/index.php/transparencia-y-anticorrupcion-dinac/rendicion-de-cuentas-al-ciudadano" TargetMode="External"/><Relationship Id="rId4" Type="http://schemas.openxmlformats.org/officeDocument/2006/relationships/hyperlink" Target="https://www.dinac.gov.py/v3/index.php/transparencia-y-anticorrupcion-dinac/rendicion-de-cuentas-al-ciudadano/item/2975-resolucion-n-300-2024" TargetMode="External"/><Relationship Id="rId9" Type="http://schemas.openxmlformats.org/officeDocument/2006/relationships/hyperlink" Target="https://transparencia.senac.gov.py/" TargetMode="External"/><Relationship Id="rId13" Type="http://schemas.openxmlformats.org/officeDocument/2006/relationships/hyperlink" Target="https://transparencia.senac.gov.py/" TargetMode="External"/><Relationship Id="rId18" Type="http://schemas.openxmlformats.org/officeDocument/2006/relationships/hyperlink" Target="https://informacionpublica.paraguay.gov.py/" TargetMode="External"/><Relationship Id="rId39" Type="http://schemas.openxmlformats.org/officeDocument/2006/relationships/hyperlink" Target="https://severeweather.wmo.int/v2/index.html" TargetMode="External"/><Relationship Id="rId34" Type="http://schemas.openxmlformats.org/officeDocument/2006/relationships/hyperlink" Target="https://public.wmo.int/es/media/comunicados-de-prensa/el-congreso-meteorol%C3%B3gico-mundial-aprueba-la-vigilancia-mundial-de-los" TargetMode="External"/><Relationship Id="rId50" Type="http://schemas.openxmlformats.org/officeDocument/2006/relationships/hyperlink" Target="https://www.meteorologia.gov.py/wp-content/uploads/2024/10/Pronostico-Hidrologico-Mensual.pdf" TargetMode="External"/><Relationship Id="rId55" Type="http://schemas.openxmlformats.org/officeDocument/2006/relationships/hyperlink" Target="https://www.facebook.com/dmhparaguay/posts/convocatoria-p%C3%BAblica-al-conversatorio-nacional-bajante-hist%C3%B3rica-del-r%C3%ADo-paragua/929531105872000/" TargetMode="External"/><Relationship Id="rId76" Type="http://schemas.openxmlformats.org/officeDocument/2006/relationships/hyperlink" Target="https://www.meteorologia.gov.py/nivel-rio/vermas_diario.php?code=2000086260" TargetMode="External"/><Relationship Id="rId7" Type="http://schemas.openxmlformats.org/officeDocument/2006/relationships/hyperlink" Target="https://www.meteorologia.gov.py/satelite-goes-16/" TargetMode="External"/><Relationship Id="rId71" Type="http://schemas.openxmlformats.org/officeDocument/2006/relationships/hyperlink" Target="https://www.meteorologia.gov.py/nivel-rio/vermas_convencional.php?code=2000086029" TargetMode="External"/><Relationship Id="rId2" Type="http://schemas.openxmlformats.org/officeDocument/2006/relationships/hyperlink" Target="https://transparencia.senac.gov.py/" TargetMode="External"/><Relationship Id="rId29" Type="http://schemas.openxmlformats.org/officeDocument/2006/relationships/hyperlink" Target="http://www.dinac.gov.py/v3/index.php/transparencia-y-anticorrupcion-dinac/ley-5282-14-art-8-acceso-a-la-informacion-publica" TargetMode="External"/><Relationship Id="rId24" Type="http://schemas.openxmlformats.org/officeDocument/2006/relationships/hyperlink" Target="https://informacionpublica.paraguay.gov.py/" TargetMode="External"/><Relationship Id="rId40" Type="http://schemas.openxmlformats.org/officeDocument/2006/relationships/hyperlink" Target="https://www.meteorologia.gov.py/wp-content/uploads/2024/06/anuario_climatologico_2023_DSC.pdf" TargetMode="External"/><Relationship Id="rId45" Type="http://schemas.openxmlformats.org/officeDocument/2006/relationships/hyperlink" Target="https://www.meteorologia.gov.py/wp-content/uploads/2024/09/Boletin_hidrologico_30_set2024-1.pdf" TargetMode="External"/><Relationship Id="rId66" Type="http://schemas.openxmlformats.org/officeDocument/2006/relationships/hyperlink" Target="https://www.contrataciones.gov.py/licitaciones/convocatoria/1ef6a326-1021-61ee-b515-8fb83bbcdcba.html" TargetMode="External"/><Relationship Id="rId87" Type="http://schemas.openxmlformats.org/officeDocument/2006/relationships/hyperlink" Target="https://www.dinac.gov.py/v3/index.php/transparencia-y-anticorrupcion-dinac/rendicion-de-cuentas-al-ciudadano" TargetMode="External"/><Relationship Id="rId61" Type="http://schemas.openxmlformats.org/officeDocument/2006/relationships/hyperlink" Target="https://www.meteorologia.gov.py/radar/" TargetMode="External"/><Relationship Id="rId82" Type="http://schemas.openxmlformats.org/officeDocument/2006/relationships/hyperlink" Target="http://www.dinac.gov.py/v3/index.php/transparencia-y-anticorrupcion-dinac/rendicion-de-cuentas-al-ciudadano" TargetMode="External"/><Relationship Id="rId19" Type="http://schemas.openxmlformats.org/officeDocument/2006/relationships/hyperlink" Target="https://informacionpublica.paraguay.gov.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0"/>
  <sheetViews>
    <sheetView tabSelected="1" view="pageBreakPreview" topLeftCell="A546" zoomScale="80" zoomScaleNormal="70" zoomScaleSheetLayoutView="80" workbookViewId="0">
      <selection activeCell="B549" sqref="B549:H549"/>
    </sheetView>
  </sheetViews>
  <sheetFormatPr baseColWidth="10" defaultColWidth="9.140625" defaultRowHeight="15"/>
  <cols>
    <col min="1" max="1" width="5.28515625" style="3" customWidth="1"/>
    <col min="2" max="2" width="32.5703125" style="12" customWidth="1"/>
    <col min="3" max="3" width="30.85546875" style="12" customWidth="1"/>
    <col min="4" max="4" width="30.7109375" style="18" customWidth="1"/>
    <col min="5" max="5" width="23.28515625" style="12" customWidth="1"/>
    <col min="6" max="6" width="26.7109375" style="12" customWidth="1"/>
    <col min="7" max="7" width="26.140625" style="12" customWidth="1"/>
    <col min="8" max="8" width="29.85546875" style="12" customWidth="1"/>
    <col min="9" max="16384" width="9.140625" style="1"/>
  </cols>
  <sheetData>
    <row r="1" spans="1:8" ht="15" customHeight="1">
      <c r="B1" s="44"/>
      <c r="C1" s="438" t="s">
        <v>365</v>
      </c>
      <c r="D1" s="438"/>
      <c r="E1" s="438"/>
      <c r="F1" s="438"/>
      <c r="G1" s="45"/>
      <c r="H1" s="46"/>
    </row>
    <row r="2" spans="1:8" ht="15" customHeight="1">
      <c r="B2" s="47"/>
      <c r="C2" s="439"/>
      <c r="D2" s="439"/>
      <c r="E2" s="439"/>
      <c r="F2" s="439"/>
      <c r="G2" s="48"/>
      <c r="H2" s="49"/>
    </row>
    <row r="3" spans="1:8" ht="15" customHeight="1">
      <c r="B3" s="47"/>
      <c r="C3" s="439"/>
      <c r="D3" s="439"/>
      <c r="E3" s="439"/>
      <c r="F3" s="439"/>
      <c r="G3" s="48"/>
      <c r="H3" s="49"/>
    </row>
    <row r="4" spans="1:8" ht="15.75" customHeight="1" thickBot="1">
      <c r="B4" s="50"/>
      <c r="C4" s="440"/>
      <c r="D4" s="440"/>
      <c r="E4" s="440"/>
      <c r="F4" s="440"/>
      <c r="G4" s="51"/>
      <c r="H4" s="52"/>
    </row>
    <row r="5" spans="1:8">
      <c r="B5" s="524" t="s">
        <v>76</v>
      </c>
      <c r="C5" s="525"/>
      <c r="D5" s="525"/>
      <c r="E5" s="525"/>
      <c r="F5" s="525"/>
      <c r="G5" s="525"/>
      <c r="H5" s="526"/>
    </row>
    <row r="6" spans="1:8" ht="15.75" thickBot="1">
      <c r="B6" s="527"/>
      <c r="C6" s="528"/>
      <c r="D6" s="528"/>
      <c r="E6" s="528"/>
      <c r="F6" s="528"/>
      <c r="G6" s="528"/>
      <c r="H6" s="529"/>
    </row>
    <row r="7" spans="1:8" ht="15" customHeight="1">
      <c r="B7" s="530" t="s">
        <v>265</v>
      </c>
      <c r="C7" s="531"/>
      <c r="D7" s="531"/>
      <c r="E7" s="531"/>
      <c r="F7" s="531"/>
      <c r="G7" s="531"/>
      <c r="H7" s="532"/>
    </row>
    <row r="8" spans="1:8" ht="15" customHeight="1">
      <c r="B8" s="533"/>
      <c r="C8" s="534"/>
      <c r="D8" s="534"/>
      <c r="E8" s="534"/>
      <c r="F8" s="534"/>
      <c r="G8" s="534"/>
      <c r="H8" s="535"/>
    </row>
    <row r="9" spans="1:8" ht="18.75">
      <c r="B9" s="376" t="s">
        <v>0</v>
      </c>
      <c r="C9" s="377"/>
      <c r="D9" s="377"/>
      <c r="E9" s="377"/>
      <c r="F9" s="377"/>
      <c r="G9" s="377"/>
      <c r="H9" s="378"/>
    </row>
    <row r="10" spans="1:8" ht="18.75">
      <c r="B10" s="13" t="s">
        <v>1</v>
      </c>
      <c r="C10" s="366" t="s">
        <v>76</v>
      </c>
      <c r="D10" s="367"/>
      <c r="E10" s="367"/>
      <c r="F10" s="367"/>
      <c r="G10" s="367"/>
      <c r="H10" s="368"/>
    </row>
    <row r="11" spans="1:8" ht="18.75">
      <c r="B11" s="503" t="s">
        <v>649</v>
      </c>
      <c r="C11" s="504"/>
      <c r="D11" s="504"/>
      <c r="E11" s="504"/>
      <c r="F11" s="504"/>
      <c r="G11" s="504"/>
      <c r="H11" s="505"/>
    </row>
    <row r="12" spans="1:8" ht="18.75">
      <c r="B12" s="379" t="s">
        <v>2</v>
      </c>
      <c r="C12" s="380"/>
      <c r="D12" s="380"/>
      <c r="E12" s="380"/>
      <c r="F12" s="380"/>
      <c r="G12" s="380"/>
      <c r="H12" s="381"/>
    </row>
    <row r="13" spans="1:8" ht="15" customHeight="1">
      <c r="B13" s="369" t="s">
        <v>270</v>
      </c>
      <c r="C13" s="370"/>
      <c r="D13" s="370"/>
      <c r="E13" s="370"/>
      <c r="F13" s="370"/>
      <c r="G13" s="370"/>
      <c r="H13" s="371"/>
    </row>
    <row r="14" spans="1:8" ht="15" hidden="1" customHeight="1">
      <c r="B14" s="94"/>
      <c r="C14" s="95"/>
      <c r="D14" s="95"/>
      <c r="E14" s="95"/>
      <c r="F14" s="95"/>
      <c r="G14" s="95"/>
      <c r="H14" s="96"/>
    </row>
    <row r="15" spans="1:8" ht="15" hidden="1" customHeight="1">
      <c r="B15" s="94"/>
      <c r="C15" s="95"/>
      <c r="D15" s="95"/>
      <c r="E15" s="95"/>
      <c r="F15" s="95"/>
      <c r="G15" s="95"/>
      <c r="H15" s="96"/>
    </row>
    <row r="16" spans="1:8" s="2" customFormat="1" ht="18.75">
      <c r="A16" s="195"/>
      <c r="B16" s="376" t="s">
        <v>333</v>
      </c>
      <c r="C16" s="377"/>
      <c r="D16" s="377"/>
      <c r="E16" s="377"/>
      <c r="F16" s="377"/>
      <c r="G16" s="377"/>
      <c r="H16" s="378"/>
    </row>
    <row r="17" spans="1:8" s="2" customFormat="1">
      <c r="A17" s="195"/>
      <c r="B17" s="506" t="s">
        <v>281</v>
      </c>
      <c r="C17" s="507"/>
      <c r="D17" s="507"/>
      <c r="E17" s="507"/>
      <c r="F17" s="507"/>
      <c r="G17" s="507"/>
      <c r="H17" s="508"/>
    </row>
    <row r="18" spans="1:8" ht="15.75">
      <c r="B18" s="14" t="s">
        <v>3</v>
      </c>
      <c r="C18" s="513" t="s">
        <v>4</v>
      </c>
      <c r="D18" s="514"/>
      <c r="E18" s="372" t="s">
        <v>5</v>
      </c>
      <c r="F18" s="373"/>
      <c r="G18" s="372" t="s">
        <v>6</v>
      </c>
      <c r="H18" s="373"/>
    </row>
    <row r="19" spans="1:8" ht="15" customHeight="1">
      <c r="B19" s="6">
        <v>1</v>
      </c>
      <c r="C19" s="454" t="s">
        <v>77</v>
      </c>
      <c r="D19" s="455"/>
      <c r="E19" s="456" t="s">
        <v>143</v>
      </c>
      <c r="F19" s="457"/>
      <c r="G19" s="458" t="s">
        <v>90</v>
      </c>
      <c r="H19" s="459"/>
    </row>
    <row r="20" spans="1:8" ht="15" customHeight="1">
      <c r="B20" s="6">
        <f>B19+1</f>
        <v>2</v>
      </c>
      <c r="C20" s="374" t="s">
        <v>77</v>
      </c>
      <c r="D20" s="375"/>
      <c r="E20" s="388" t="s">
        <v>87</v>
      </c>
      <c r="F20" s="389"/>
      <c r="G20" s="458" t="s">
        <v>91</v>
      </c>
      <c r="H20" s="459"/>
    </row>
    <row r="21" spans="1:8" ht="15" customHeight="1">
      <c r="B21" s="6">
        <f t="shared" ref="B21:B35" si="0">B20+1</f>
        <v>3</v>
      </c>
      <c r="C21" s="509" t="s">
        <v>109</v>
      </c>
      <c r="D21" s="510"/>
      <c r="E21" s="388" t="s">
        <v>95</v>
      </c>
      <c r="F21" s="389"/>
      <c r="G21" s="374" t="s">
        <v>94</v>
      </c>
      <c r="H21" s="375"/>
    </row>
    <row r="22" spans="1:8" ht="15" customHeight="1">
      <c r="B22" s="6">
        <f t="shared" si="0"/>
        <v>4</v>
      </c>
      <c r="C22" s="374" t="s">
        <v>78</v>
      </c>
      <c r="D22" s="375"/>
      <c r="E22" s="388" t="s">
        <v>88</v>
      </c>
      <c r="F22" s="389"/>
      <c r="G22" s="374" t="s">
        <v>92</v>
      </c>
      <c r="H22" s="375"/>
    </row>
    <row r="23" spans="1:8" s="20" customFormat="1" ht="15" customHeight="1">
      <c r="A23" s="3"/>
      <c r="B23" s="6">
        <f t="shared" si="0"/>
        <v>5</v>
      </c>
      <c r="C23" s="374" t="s">
        <v>79</v>
      </c>
      <c r="D23" s="375"/>
      <c r="E23" s="460" t="s">
        <v>194</v>
      </c>
      <c r="F23" s="461"/>
      <c r="G23" s="460" t="s">
        <v>193</v>
      </c>
      <c r="H23" s="461"/>
    </row>
    <row r="24" spans="1:8" ht="15" customHeight="1">
      <c r="B24" s="6">
        <f t="shared" si="0"/>
        <v>6</v>
      </c>
      <c r="C24" s="19" t="s">
        <v>145</v>
      </c>
      <c r="D24" s="17"/>
      <c r="E24" s="400" t="s">
        <v>467</v>
      </c>
      <c r="F24" s="401"/>
      <c r="G24" s="402" t="s">
        <v>144</v>
      </c>
      <c r="H24" s="403"/>
    </row>
    <row r="25" spans="1:8" ht="15" customHeight="1">
      <c r="B25" s="6">
        <f t="shared" si="0"/>
        <v>7</v>
      </c>
      <c r="C25" s="374" t="s">
        <v>80</v>
      </c>
      <c r="D25" s="375"/>
      <c r="E25" s="522" t="s">
        <v>152</v>
      </c>
      <c r="F25" s="523"/>
      <c r="G25" s="520" t="s">
        <v>153</v>
      </c>
      <c r="H25" s="521"/>
    </row>
    <row r="26" spans="1:8" ht="15" customHeight="1">
      <c r="B26" s="6">
        <f t="shared" si="0"/>
        <v>8</v>
      </c>
      <c r="C26" s="374" t="s">
        <v>81</v>
      </c>
      <c r="D26" s="375"/>
      <c r="E26" s="551" t="s">
        <v>151</v>
      </c>
      <c r="F26" s="552"/>
      <c r="G26" s="398" t="s">
        <v>150</v>
      </c>
      <c r="H26" s="399"/>
    </row>
    <row r="27" spans="1:8" ht="15" customHeight="1">
      <c r="B27" s="6">
        <f t="shared" si="0"/>
        <v>9</v>
      </c>
      <c r="C27" s="374" t="s">
        <v>82</v>
      </c>
      <c r="D27" s="375"/>
      <c r="E27" s="515" t="s">
        <v>146</v>
      </c>
      <c r="F27" s="516"/>
      <c r="G27" s="374" t="s">
        <v>93</v>
      </c>
      <c r="H27" s="375"/>
    </row>
    <row r="28" spans="1:8" ht="15" customHeight="1">
      <c r="B28" s="462">
        <f t="shared" si="0"/>
        <v>10</v>
      </c>
      <c r="C28" s="419" t="s">
        <v>83</v>
      </c>
      <c r="D28" s="420"/>
      <c r="E28" s="386" t="s">
        <v>220</v>
      </c>
      <c r="F28" s="387"/>
      <c r="G28" s="382" t="s">
        <v>221</v>
      </c>
      <c r="H28" s="383"/>
    </row>
    <row r="29" spans="1:8" s="20" customFormat="1" ht="16.5" customHeight="1">
      <c r="A29" s="3"/>
      <c r="B29" s="463"/>
      <c r="C29" s="421"/>
      <c r="D29" s="422"/>
      <c r="E29" s="386" t="s">
        <v>222</v>
      </c>
      <c r="F29" s="387"/>
      <c r="G29" s="382" t="s">
        <v>223</v>
      </c>
      <c r="H29" s="383"/>
    </row>
    <row r="30" spans="1:8" ht="15" customHeight="1">
      <c r="B30" s="6">
        <f>B28+1</f>
        <v>11</v>
      </c>
      <c r="C30" s="374" t="s">
        <v>84</v>
      </c>
      <c r="D30" s="375"/>
      <c r="E30" s="388" t="s">
        <v>89</v>
      </c>
      <c r="F30" s="389"/>
      <c r="G30" s="500" t="s">
        <v>883</v>
      </c>
      <c r="H30" s="375"/>
    </row>
    <row r="31" spans="1:8" ht="15" customHeight="1">
      <c r="B31" s="6">
        <f t="shared" si="0"/>
        <v>12</v>
      </c>
      <c r="C31" s="374" t="s">
        <v>85</v>
      </c>
      <c r="D31" s="375"/>
      <c r="E31" s="498" t="s">
        <v>276</v>
      </c>
      <c r="F31" s="499"/>
      <c r="G31" s="501" t="s">
        <v>274</v>
      </c>
      <c r="H31" s="502"/>
    </row>
    <row r="32" spans="1:8">
      <c r="B32" s="6">
        <f t="shared" si="0"/>
        <v>13</v>
      </c>
      <c r="C32" s="374" t="s">
        <v>86</v>
      </c>
      <c r="D32" s="375"/>
      <c r="E32" s="539" t="s">
        <v>885</v>
      </c>
      <c r="F32" s="540"/>
      <c r="G32" s="500" t="s">
        <v>884</v>
      </c>
      <c r="H32" s="375"/>
    </row>
    <row r="33" spans="1:8" s="20" customFormat="1" ht="15" customHeight="1">
      <c r="A33" s="3"/>
      <c r="B33" s="6">
        <f t="shared" si="0"/>
        <v>14</v>
      </c>
      <c r="C33" s="544" t="s">
        <v>147</v>
      </c>
      <c r="D33" s="545"/>
      <c r="E33" s="546" t="s">
        <v>148</v>
      </c>
      <c r="F33" s="547"/>
      <c r="G33" s="544" t="s">
        <v>149</v>
      </c>
      <c r="H33" s="545"/>
    </row>
    <row r="34" spans="1:8" s="20" customFormat="1" ht="15" customHeight="1">
      <c r="A34" s="3"/>
      <c r="B34" s="6">
        <f t="shared" si="0"/>
        <v>15</v>
      </c>
      <c r="C34" s="87" t="s">
        <v>266</v>
      </c>
      <c r="D34" s="86"/>
      <c r="E34" s="384" t="s">
        <v>275</v>
      </c>
      <c r="F34" s="385"/>
      <c r="G34" s="87" t="s">
        <v>268</v>
      </c>
      <c r="H34" s="86"/>
    </row>
    <row r="35" spans="1:8" ht="15" customHeight="1">
      <c r="B35" s="6">
        <f t="shared" si="0"/>
        <v>16</v>
      </c>
      <c r="C35" s="511" t="s">
        <v>267</v>
      </c>
      <c r="D35" s="512"/>
      <c r="E35" s="384" t="s">
        <v>277</v>
      </c>
      <c r="F35" s="385"/>
      <c r="G35" s="511" t="s">
        <v>269</v>
      </c>
      <c r="H35" s="512"/>
    </row>
    <row r="36" spans="1:8">
      <c r="B36" s="541" t="s">
        <v>43</v>
      </c>
      <c r="C36" s="542"/>
      <c r="D36" s="542"/>
      <c r="E36" s="543"/>
      <c r="F36" s="424">
        <v>17</v>
      </c>
      <c r="G36" s="425"/>
      <c r="H36" s="426"/>
    </row>
    <row r="37" spans="1:8" ht="15.75" customHeight="1">
      <c r="B37" s="548" t="s">
        <v>45</v>
      </c>
      <c r="C37" s="549"/>
      <c r="D37" s="549"/>
      <c r="E37" s="550"/>
      <c r="F37" s="424">
        <v>6</v>
      </c>
      <c r="G37" s="425"/>
      <c r="H37" s="426"/>
    </row>
    <row r="38" spans="1:8" ht="15.75" customHeight="1">
      <c r="B38" s="548" t="s">
        <v>44</v>
      </c>
      <c r="C38" s="549"/>
      <c r="D38" s="549"/>
      <c r="E38" s="550"/>
      <c r="F38" s="424">
        <v>11</v>
      </c>
      <c r="G38" s="425"/>
      <c r="H38" s="426"/>
    </row>
    <row r="39" spans="1:8" ht="15.75" customHeight="1">
      <c r="B39" s="548" t="s">
        <v>47</v>
      </c>
      <c r="C39" s="549"/>
      <c r="D39" s="549"/>
      <c r="E39" s="550"/>
      <c r="F39" s="424">
        <v>12</v>
      </c>
      <c r="G39" s="425"/>
      <c r="H39" s="426"/>
    </row>
    <row r="40" spans="1:8" ht="18.75">
      <c r="B40" s="376" t="s">
        <v>66</v>
      </c>
      <c r="C40" s="377"/>
      <c r="D40" s="377"/>
      <c r="E40" s="377"/>
      <c r="F40" s="377"/>
      <c r="G40" s="377"/>
      <c r="H40" s="378"/>
    </row>
    <row r="41" spans="1:8" ht="16.5">
      <c r="B41" s="395" t="s">
        <v>73</v>
      </c>
      <c r="C41" s="396"/>
      <c r="D41" s="396"/>
      <c r="E41" s="396"/>
      <c r="F41" s="396"/>
      <c r="G41" s="396"/>
      <c r="H41" s="397"/>
    </row>
    <row r="42" spans="1:8">
      <c r="B42" s="517" t="s">
        <v>281</v>
      </c>
      <c r="C42" s="518"/>
      <c r="D42" s="518"/>
      <c r="E42" s="518"/>
      <c r="F42" s="518"/>
      <c r="G42" s="518"/>
      <c r="H42" s="519"/>
    </row>
    <row r="43" spans="1:8" ht="15.75" customHeight="1">
      <c r="B43" s="536" t="s">
        <v>74</v>
      </c>
      <c r="C43" s="537"/>
      <c r="D43" s="537"/>
      <c r="E43" s="537"/>
      <c r="F43" s="537"/>
      <c r="G43" s="537"/>
      <c r="H43" s="538"/>
    </row>
    <row r="44" spans="1:8" ht="30.75" customHeight="1">
      <c r="B44" s="517" t="s">
        <v>282</v>
      </c>
      <c r="C44" s="518"/>
      <c r="D44" s="518"/>
      <c r="E44" s="518"/>
      <c r="F44" s="518"/>
      <c r="G44" s="518"/>
      <c r="H44" s="519"/>
    </row>
    <row r="45" spans="1:8" ht="31.5">
      <c r="B45" s="140" t="s">
        <v>7</v>
      </c>
      <c r="C45" s="464" t="s">
        <v>49</v>
      </c>
      <c r="D45" s="464"/>
      <c r="E45" s="140" t="s">
        <v>8</v>
      </c>
      <c r="F45" s="464" t="s">
        <v>9</v>
      </c>
      <c r="G45" s="464"/>
      <c r="H45" s="10" t="s">
        <v>10</v>
      </c>
    </row>
    <row r="46" spans="1:8" ht="393.75" customHeight="1">
      <c r="B46" s="224" t="s">
        <v>308</v>
      </c>
      <c r="C46" s="317" t="s">
        <v>309</v>
      </c>
      <c r="D46" s="318"/>
      <c r="E46" s="225" t="s">
        <v>615</v>
      </c>
      <c r="F46" s="553" t="s">
        <v>310</v>
      </c>
      <c r="G46" s="554"/>
      <c r="H46" s="228" t="s">
        <v>311</v>
      </c>
    </row>
    <row r="47" spans="1:8" ht="409.6" customHeight="1">
      <c r="B47" s="559" t="s">
        <v>312</v>
      </c>
      <c r="C47" s="553" t="s">
        <v>313</v>
      </c>
      <c r="D47" s="554"/>
      <c r="E47" s="322" t="s">
        <v>414</v>
      </c>
      <c r="F47" s="555"/>
      <c r="G47" s="556"/>
      <c r="H47" s="226" t="s">
        <v>97</v>
      </c>
    </row>
    <row r="48" spans="1:8" ht="69.75" customHeight="1">
      <c r="B48" s="560"/>
      <c r="C48" s="557"/>
      <c r="D48" s="558"/>
      <c r="E48" s="324"/>
      <c r="F48" s="557"/>
      <c r="G48" s="558"/>
      <c r="H48" s="226" t="s">
        <v>322</v>
      </c>
    </row>
    <row r="49" spans="1:8" ht="363" customHeight="1">
      <c r="B49" s="224" t="s">
        <v>314</v>
      </c>
      <c r="C49" s="317" t="s">
        <v>315</v>
      </c>
      <c r="D49" s="318"/>
      <c r="E49" s="197" t="s">
        <v>316</v>
      </c>
      <c r="F49" s="317" t="s">
        <v>317</v>
      </c>
      <c r="G49" s="318"/>
      <c r="H49" s="226" t="s">
        <v>318</v>
      </c>
    </row>
    <row r="50" spans="1:8" ht="339" customHeight="1">
      <c r="B50" s="224" t="s">
        <v>319</v>
      </c>
      <c r="C50" s="317" t="s">
        <v>320</v>
      </c>
      <c r="D50" s="318"/>
      <c r="E50" s="197" t="s">
        <v>616</v>
      </c>
      <c r="F50" s="317" t="s">
        <v>321</v>
      </c>
      <c r="G50" s="318"/>
      <c r="H50" s="226" t="s">
        <v>322</v>
      </c>
    </row>
    <row r="51" spans="1:8" s="20" customFormat="1">
      <c r="A51" s="3"/>
      <c r="B51" s="561" t="s">
        <v>618</v>
      </c>
      <c r="C51" s="562"/>
      <c r="D51" s="562"/>
      <c r="E51" s="562"/>
      <c r="F51" s="562"/>
      <c r="G51" s="562"/>
      <c r="H51" s="563"/>
    </row>
    <row r="52" spans="1:8" s="20" customFormat="1" ht="120.75" customHeight="1">
      <c r="A52" s="3"/>
      <c r="B52" s="564"/>
      <c r="C52" s="565"/>
      <c r="D52" s="565"/>
      <c r="E52" s="565"/>
      <c r="F52" s="565"/>
      <c r="G52" s="565"/>
      <c r="H52" s="566"/>
    </row>
    <row r="53" spans="1:8" s="20" customFormat="1">
      <c r="A53" s="3"/>
      <c r="B53" s="561" t="s">
        <v>617</v>
      </c>
      <c r="C53" s="562"/>
      <c r="D53" s="562"/>
      <c r="E53" s="562"/>
      <c r="F53" s="562"/>
      <c r="G53" s="562"/>
      <c r="H53" s="563"/>
    </row>
    <row r="54" spans="1:8" s="20" customFormat="1">
      <c r="A54" s="3"/>
      <c r="B54" s="567" t="s">
        <v>619</v>
      </c>
      <c r="C54" s="568"/>
      <c r="D54" s="568"/>
      <c r="E54" s="568"/>
      <c r="F54" s="568"/>
      <c r="G54" s="568"/>
      <c r="H54" s="569"/>
    </row>
    <row r="55" spans="1:8" s="20" customFormat="1">
      <c r="A55" s="3"/>
      <c r="B55" s="137" t="s">
        <v>620</v>
      </c>
      <c r="C55" s="132"/>
      <c r="D55" s="132"/>
      <c r="E55" s="132"/>
      <c r="F55" s="132"/>
      <c r="G55" s="132"/>
      <c r="H55" s="133"/>
    </row>
    <row r="56" spans="1:8" s="20" customFormat="1">
      <c r="A56" s="3"/>
      <c r="B56" s="137" t="s">
        <v>621</v>
      </c>
      <c r="C56" s="132"/>
      <c r="D56" s="132"/>
      <c r="E56" s="132"/>
      <c r="F56" s="132"/>
      <c r="G56" s="132"/>
      <c r="H56" s="133"/>
    </row>
    <row r="57" spans="1:8" s="20" customFormat="1" ht="38.25" customHeight="1">
      <c r="A57" s="3"/>
      <c r="B57" s="489" t="s">
        <v>622</v>
      </c>
      <c r="C57" s="490"/>
      <c r="D57" s="490"/>
      <c r="E57" s="490"/>
      <c r="F57" s="490"/>
      <c r="G57" s="490"/>
      <c r="H57" s="491"/>
    </row>
    <row r="58" spans="1:8" s="20" customFormat="1">
      <c r="A58" s="3"/>
      <c r="B58" s="137" t="s">
        <v>623</v>
      </c>
      <c r="C58" s="132"/>
      <c r="D58" s="132"/>
      <c r="E58" s="132"/>
      <c r="F58" s="132"/>
      <c r="G58" s="132"/>
      <c r="H58" s="133"/>
    </row>
    <row r="59" spans="1:8" s="20" customFormat="1">
      <c r="A59" s="3"/>
      <c r="B59" s="137" t="s">
        <v>624</v>
      </c>
      <c r="C59" s="132"/>
      <c r="D59" s="132"/>
      <c r="E59" s="132"/>
      <c r="F59" s="132"/>
      <c r="G59" s="132"/>
      <c r="H59" s="133"/>
    </row>
    <row r="60" spans="1:8" s="20" customFormat="1">
      <c r="A60" s="3"/>
      <c r="B60" s="137" t="s">
        <v>625</v>
      </c>
      <c r="C60" s="132"/>
      <c r="D60" s="132"/>
      <c r="E60" s="132"/>
      <c r="F60" s="132"/>
      <c r="G60" s="132"/>
      <c r="H60" s="133"/>
    </row>
    <row r="61" spans="1:8" s="20" customFormat="1">
      <c r="A61" s="3"/>
      <c r="B61" s="137" t="s">
        <v>626</v>
      </c>
      <c r="C61" s="132"/>
      <c r="D61" s="132"/>
      <c r="E61" s="132"/>
      <c r="F61" s="132"/>
      <c r="G61" s="132"/>
      <c r="H61" s="133"/>
    </row>
    <row r="62" spans="1:8" s="20" customFormat="1">
      <c r="A62" s="3"/>
      <c r="B62" s="137" t="s">
        <v>627</v>
      </c>
      <c r="C62" s="132"/>
      <c r="D62" s="132"/>
      <c r="E62" s="132"/>
      <c r="F62" s="132"/>
      <c r="G62" s="132"/>
      <c r="H62" s="133"/>
    </row>
    <row r="63" spans="1:8" s="20" customFormat="1">
      <c r="A63" s="3"/>
      <c r="B63" s="137" t="s">
        <v>628</v>
      </c>
      <c r="C63" s="132"/>
      <c r="D63" s="132"/>
      <c r="E63" s="132"/>
      <c r="F63" s="132"/>
      <c r="G63" s="132"/>
      <c r="H63" s="133"/>
    </row>
    <row r="64" spans="1:8" s="20" customFormat="1" ht="38.25" customHeight="1">
      <c r="A64" s="3"/>
      <c r="B64" s="489" t="s">
        <v>629</v>
      </c>
      <c r="C64" s="490"/>
      <c r="D64" s="490"/>
      <c r="E64" s="490"/>
      <c r="F64" s="490"/>
      <c r="G64" s="490"/>
      <c r="H64" s="491"/>
    </row>
    <row r="65" spans="1:8" s="20" customFormat="1" ht="30" customHeight="1">
      <c r="A65" s="3"/>
      <c r="B65" s="134" t="s">
        <v>630</v>
      </c>
      <c r="C65" s="135"/>
      <c r="D65" s="135"/>
      <c r="E65" s="135"/>
      <c r="F65" s="135"/>
      <c r="G65" s="135"/>
      <c r="H65" s="136"/>
    </row>
    <row r="66" spans="1:8" s="20" customFormat="1" ht="343.5" customHeight="1">
      <c r="A66" s="3"/>
      <c r="B66" s="131"/>
      <c r="C66" s="76"/>
      <c r="D66" s="76"/>
      <c r="E66" s="76"/>
      <c r="F66" s="76"/>
      <c r="G66" s="76"/>
      <c r="H66" s="77"/>
    </row>
    <row r="67" spans="1:8" s="20" customFormat="1" ht="15" customHeight="1">
      <c r="A67" s="3"/>
      <c r="B67" s="71" t="s">
        <v>288</v>
      </c>
      <c r="C67" s="92"/>
      <c r="D67" s="92"/>
      <c r="E67" s="92"/>
      <c r="F67" s="92"/>
      <c r="G67" s="92"/>
      <c r="H67" s="93"/>
    </row>
    <row r="68" spans="1:8" s="20" customFormat="1" ht="15" customHeight="1">
      <c r="A68" s="3"/>
      <c r="B68" s="72" t="s">
        <v>289</v>
      </c>
      <c r="C68" s="31"/>
      <c r="D68" s="31"/>
      <c r="E68" s="31"/>
      <c r="F68" s="31"/>
      <c r="G68" s="31"/>
      <c r="H68" s="73"/>
    </row>
    <row r="69" spans="1:8" s="20" customFormat="1" ht="15" customHeight="1">
      <c r="A69" s="3"/>
      <c r="B69" s="74" t="s">
        <v>290</v>
      </c>
      <c r="C69" s="31"/>
      <c r="D69" s="31"/>
      <c r="E69" s="31"/>
      <c r="F69" s="31"/>
      <c r="G69" s="31"/>
      <c r="H69" s="73"/>
    </row>
    <row r="70" spans="1:8" s="20" customFormat="1" ht="15" customHeight="1">
      <c r="A70" s="3"/>
      <c r="B70" s="74" t="s">
        <v>291</v>
      </c>
      <c r="C70" s="31"/>
      <c r="D70" s="31"/>
      <c r="E70" s="31"/>
      <c r="F70" s="31"/>
      <c r="G70" s="31"/>
      <c r="H70" s="73"/>
    </row>
    <row r="71" spans="1:8" s="20" customFormat="1" ht="15" customHeight="1">
      <c r="A71" s="3"/>
      <c r="B71" s="74" t="s">
        <v>292</v>
      </c>
      <c r="C71" s="31"/>
      <c r="D71" s="31"/>
      <c r="E71" s="31"/>
      <c r="F71" s="31"/>
      <c r="G71" s="31"/>
      <c r="H71" s="73"/>
    </row>
    <row r="72" spans="1:8" s="20" customFormat="1" ht="15" customHeight="1">
      <c r="A72" s="3"/>
      <c r="B72" s="72" t="s">
        <v>293</v>
      </c>
      <c r="C72" s="31"/>
      <c r="D72" s="31"/>
      <c r="E72" s="31"/>
      <c r="F72" s="31"/>
      <c r="G72" s="31"/>
      <c r="H72" s="73"/>
    </row>
    <row r="73" spans="1:8" s="20" customFormat="1" ht="15" customHeight="1">
      <c r="A73" s="3"/>
      <c r="B73" s="75" t="s">
        <v>294</v>
      </c>
      <c r="C73" s="76"/>
      <c r="D73" s="76"/>
      <c r="E73" s="76"/>
      <c r="F73" s="76"/>
      <c r="G73" s="76"/>
      <c r="H73" s="77"/>
    </row>
    <row r="74" spans="1:8" ht="18.75">
      <c r="B74" s="376" t="s">
        <v>67</v>
      </c>
      <c r="C74" s="377"/>
      <c r="D74" s="377"/>
      <c r="E74" s="377"/>
      <c r="F74" s="377"/>
      <c r="G74" s="377"/>
      <c r="H74" s="378"/>
    </row>
    <row r="75" spans="1:8" ht="16.5">
      <c r="B75" s="395" t="s">
        <v>154</v>
      </c>
      <c r="C75" s="396"/>
      <c r="D75" s="396"/>
      <c r="E75" s="396"/>
      <c r="F75" s="396"/>
      <c r="G75" s="396"/>
      <c r="H75" s="397"/>
    </row>
    <row r="76" spans="1:8" ht="15.75" customHeight="1">
      <c r="B76" s="85" t="s">
        <v>11</v>
      </c>
      <c r="C76" s="251" t="s">
        <v>46</v>
      </c>
      <c r="D76" s="252"/>
      <c r="E76" s="253"/>
      <c r="F76" s="251" t="s">
        <v>407</v>
      </c>
      <c r="G76" s="252"/>
      <c r="H76" s="253"/>
    </row>
    <row r="77" spans="1:8" s="20" customFormat="1" ht="15.75" customHeight="1">
      <c r="A77" s="3"/>
      <c r="B77" s="155" t="s">
        <v>650</v>
      </c>
      <c r="C77" s="390" t="s">
        <v>825</v>
      </c>
      <c r="D77" s="391"/>
      <c r="E77" s="391"/>
      <c r="F77" s="392" t="s">
        <v>826</v>
      </c>
      <c r="G77" s="393"/>
      <c r="H77" s="394"/>
    </row>
    <row r="78" spans="1:8" s="20" customFormat="1" ht="15.75" customHeight="1">
      <c r="A78" s="3"/>
      <c r="B78" s="155" t="s">
        <v>651</v>
      </c>
      <c r="C78" s="390" t="s">
        <v>825</v>
      </c>
      <c r="D78" s="391"/>
      <c r="E78" s="391"/>
      <c r="F78" s="392" t="s">
        <v>826</v>
      </c>
      <c r="G78" s="393"/>
      <c r="H78" s="394"/>
    </row>
    <row r="79" spans="1:8" s="20" customFormat="1" ht="15.75" customHeight="1">
      <c r="A79" s="3"/>
      <c r="B79" s="155" t="s">
        <v>652</v>
      </c>
      <c r="C79" s="390" t="s">
        <v>825</v>
      </c>
      <c r="D79" s="391"/>
      <c r="E79" s="391"/>
      <c r="F79" s="392" t="s">
        <v>826</v>
      </c>
      <c r="G79" s="393"/>
      <c r="H79" s="394"/>
    </row>
    <row r="80" spans="1:8" s="20" customFormat="1" ht="15.75" customHeight="1">
      <c r="A80" s="3"/>
      <c r="B80" s="155" t="s">
        <v>653</v>
      </c>
      <c r="C80" s="610">
        <v>1</v>
      </c>
      <c r="D80" s="391"/>
      <c r="E80" s="391"/>
      <c r="F80" s="392" t="s">
        <v>826</v>
      </c>
      <c r="G80" s="393"/>
      <c r="H80" s="394"/>
    </row>
    <row r="81" spans="1:8" s="20" customFormat="1" ht="15.75" customHeight="1">
      <c r="A81" s="3"/>
      <c r="B81" s="155" t="s">
        <v>654</v>
      </c>
      <c r="C81" s="390" t="s">
        <v>825</v>
      </c>
      <c r="D81" s="391"/>
      <c r="E81" s="391"/>
      <c r="F81" s="392" t="s">
        <v>826</v>
      </c>
      <c r="G81" s="393"/>
      <c r="H81" s="394"/>
    </row>
    <row r="82" spans="1:8" s="20" customFormat="1" ht="15.75" customHeight="1">
      <c r="A82" s="3"/>
      <c r="B82" s="155" t="s">
        <v>655</v>
      </c>
      <c r="C82" s="390" t="s">
        <v>825</v>
      </c>
      <c r="D82" s="391"/>
      <c r="E82" s="391"/>
      <c r="F82" s="392" t="s">
        <v>826</v>
      </c>
      <c r="G82" s="393"/>
      <c r="H82" s="394"/>
    </row>
    <row r="83" spans="1:8" s="20" customFormat="1" ht="15.75" customHeight="1">
      <c r="A83" s="3"/>
      <c r="B83" s="155" t="s">
        <v>465</v>
      </c>
      <c r="C83" s="610">
        <v>1</v>
      </c>
      <c r="D83" s="391"/>
      <c r="E83" s="391"/>
      <c r="F83" s="392" t="s">
        <v>826</v>
      </c>
      <c r="G83" s="393"/>
      <c r="H83" s="394"/>
    </row>
    <row r="84" spans="1:8" s="20" customFormat="1" ht="15.75" customHeight="1">
      <c r="A84" s="3"/>
      <c r="B84" s="155" t="s">
        <v>466</v>
      </c>
      <c r="C84" s="610">
        <v>1</v>
      </c>
      <c r="D84" s="391"/>
      <c r="E84" s="391"/>
      <c r="F84" s="392" t="s">
        <v>826</v>
      </c>
      <c r="G84" s="393"/>
      <c r="H84" s="394"/>
    </row>
    <row r="85" spans="1:8" s="20" customFormat="1" ht="15.75" customHeight="1">
      <c r="A85" s="3"/>
      <c r="B85" s="155" t="s">
        <v>656</v>
      </c>
      <c r="C85" s="390" t="s">
        <v>825</v>
      </c>
      <c r="D85" s="391"/>
      <c r="E85" s="391"/>
      <c r="F85" s="392" t="s">
        <v>826</v>
      </c>
      <c r="G85" s="393"/>
      <c r="H85" s="394"/>
    </row>
    <row r="86" spans="1:8" s="20" customFormat="1" ht="15.75" customHeight="1">
      <c r="A86" s="3"/>
      <c r="B86" s="155" t="s">
        <v>657</v>
      </c>
      <c r="C86" s="391" t="s">
        <v>99</v>
      </c>
      <c r="D86" s="391"/>
      <c r="E86" s="391"/>
      <c r="F86" s="423" t="s">
        <v>272</v>
      </c>
      <c r="G86" s="423"/>
      <c r="H86" s="423"/>
    </row>
    <row r="87" spans="1:8" s="20" customFormat="1" ht="15.75" customHeight="1">
      <c r="A87" s="3"/>
      <c r="B87" s="155" t="s">
        <v>658</v>
      </c>
      <c r="C87" s="391" t="s">
        <v>99</v>
      </c>
      <c r="D87" s="391"/>
      <c r="E87" s="391"/>
      <c r="F87" s="423" t="s">
        <v>272</v>
      </c>
      <c r="G87" s="423"/>
      <c r="H87" s="423"/>
    </row>
    <row r="88" spans="1:8" s="20" customFormat="1" ht="15.75" customHeight="1">
      <c r="A88" s="3"/>
      <c r="B88" s="155" t="s">
        <v>659</v>
      </c>
      <c r="C88" s="391" t="s">
        <v>99</v>
      </c>
      <c r="D88" s="391"/>
      <c r="E88" s="391"/>
      <c r="F88" s="423" t="s">
        <v>272</v>
      </c>
      <c r="G88" s="423"/>
      <c r="H88" s="423"/>
    </row>
    <row r="89" spans="1:8" s="20" customFormat="1">
      <c r="A89" s="3"/>
      <c r="B89" s="609" t="s">
        <v>271</v>
      </c>
      <c r="C89" s="609"/>
      <c r="D89" s="609"/>
      <c r="E89" s="609"/>
      <c r="F89" s="609"/>
      <c r="G89" s="609"/>
      <c r="H89" s="609"/>
    </row>
    <row r="90" spans="1:8" s="20" customFormat="1" ht="382.5" customHeight="1">
      <c r="A90" s="3"/>
      <c r="B90" s="179"/>
      <c r="C90" s="180"/>
      <c r="D90" s="180"/>
      <c r="E90" s="180"/>
      <c r="F90" s="180"/>
      <c r="G90" s="180"/>
      <c r="H90" s="181"/>
    </row>
    <row r="91" spans="1:8" s="20" customFormat="1" ht="390" customHeight="1">
      <c r="A91" s="3"/>
      <c r="B91" s="179"/>
      <c r="C91" s="180"/>
      <c r="D91" s="180"/>
      <c r="E91" s="180"/>
      <c r="F91" s="180"/>
      <c r="G91" s="180"/>
      <c r="H91" s="181"/>
    </row>
    <row r="92" spans="1:8" s="20" customFormat="1" ht="402" customHeight="1">
      <c r="A92" s="3"/>
      <c r="B92" s="179"/>
      <c r="C92" s="180"/>
      <c r="D92" s="180"/>
      <c r="E92" s="180"/>
      <c r="F92" s="180"/>
      <c r="G92" s="180"/>
      <c r="H92" s="181"/>
    </row>
    <row r="93" spans="1:8" s="20" customFormat="1" ht="402" customHeight="1">
      <c r="A93" s="3"/>
      <c r="B93" s="179"/>
      <c r="C93" s="180"/>
      <c r="D93" s="180"/>
      <c r="E93" s="180"/>
      <c r="F93" s="180"/>
      <c r="G93" s="180"/>
      <c r="H93" s="181"/>
    </row>
    <row r="94" spans="1:8" s="20" customFormat="1" ht="384.75" customHeight="1">
      <c r="A94" s="3"/>
      <c r="B94" s="179"/>
      <c r="C94" s="180"/>
      <c r="D94" s="180"/>
      <c r="E94" s="180"/>
      <c r="F94" s="180"/>
      <c r="G94" s="180"/>
      <c r="H94" s="181"/>
    </row>
    <row r="95" spans="1:8" s="20" customFormat="1" ht="381" customHeight="1">
      <c r="A95" s="3"/>
      <c r="B95" s="179"/>
      <c r="C95" s="180"/>
      <c r="D95" s="180"/>
      <c r="E95" s="180"/>
      <c r="F95" s="180"/>
      <c r="G95" s="180"/>
      <c r="H95" s="181"/>
    </row>
    <row r="96" spans="1:8" s="20" customFormat="1" ht="361.5" customHeight="1">
      <c r="A96" s="3"/>
      <c r="B96" s="179"/>
      <c r="C96" s="180"/>
      <c r="D96" s="180"/>
      <c r="E96" s="180"/>
      <c r="F96" s="180"/>
      <c r="G96" s="180"/>
      <c r="H96" s="181"/>
    </row>
    <row r="97" spans="1:8" s="20" customFormat="1" ht="384.75" customHeight="1">
      <c r="A97" s="3"/>
      <c r="B97" s="179"/>
      <c r="C97" s="180"/>
      <c r="D97" s="180"/>
      <c r="E97" s="180"/>
      <c r="F97" s="180"/>
      <c r="G97" s="180"/>
      <c r="H97" s="181"/>
    </row>
    <row r="98" spans="1:8" s="20" customFormat="1" ht="409.5" customHeight="1">
      <c r="A98" s="3"/>
      <c r="B98" s="175"/>
      <c r="C98" s="176"/>
      <c r="D98" s="176"/>
      <c r="E98" s="176"/>
      <c r="F98" s="176"/>
      <c r="G98" s="176"/>
      <c r="H98" s="177"/>
    </row>
    <row r="99" spans="1:8" ht="16.5">
      <c r="B99" s="495" t="s">
        <v>68</v>
      </c>
      <c r="C99" s="496"/>
      <c r="D99" s="496"/>
      <c r="E99" s="496"/>
      <c r="F99" s="496"/>
      <c r="G99" s="496"/>
      <c r="H99" s="497"/>
    </row>
    <row r="100" spans="1:8" ht="15.75">
      <c r="B100" s="98" t="s">
        <v>11</v>
      </c>
      <c r="C100" s="251" t="s">
        <v>12</v>
      </c>
      <c r="D100" s="252"/>
      <c r="E100" s="253"/>
      <c r="F100" s="269" t="s">
        <v>50</v>
      </c>
      <c r="G100" s="270"/>
      <c r="H100" s="271"/>
    </row>
    <row r="101" spans="1:8" s="20" customFormat="1">
      <c r="A101" s="3"/>
      <c r="B101" s="155" t="s">
        <v>650</v>
      </c>
      <c r="C101" s="576">
        <v>1</v>
      </c>
      <c r="D101" s="577"/>
      <c r="E101" s="578"/>
      <c r="F101" s="290" t="s">
        <v>98</v>
      </c>
      <c r="G101" s="480"/>
      <c r="H101" s="291"/>
    </row>
    <row r="102" spans="1:8" s="20" customFormat="1">
      <c r="A102" s="3"/>
      <c r="B102" s="155" t="s">
        <v>651</v>
      </c>
      <c r="C102" s="576">
        <v>1</v>
      </c>
      <c r="D102" s="577"/>
      <c r="E102" s="578"/>
      <c r="F102" s="290" t="s">
        <v>98</v>
      </c>
      <c r="G102" s="480"/>
      <c r="H102" s="291"/>
    </row>
    <row r="103" spans="1:8" s="20" customFormat="1">
      <c r="A103" s="3"/>
      <c r="B103" s="155" t="s">
        <v>652</v>
      </c>
      <c r="C103" s="576">
        <v>1</v>
      </c>
      <c r="D103" s="577"/>
      <c r="E103" s="578"/>
      <c r="F103" s="290" t="s">
        <v>98</v>
      </c>
      <c r="G103" s="480"/>
      <c r="H103" s="291"/>
    </row>
    <row r="104" spans="1:8" s="20" customFormat="1">
      <c r="A104" s="3"/>
      <c r="B104" s="155" t="s">
        <v>653</v>
      </c>
      <c r="C104" s="576">
        <v>1</v>
      </c>
      <c r="D104" s="577"/>
      <c r="E104" s="578"/>
      <c r="F104" s="290" t="s">
        <v>98</v>
      </c>
      <c r="G104" s="480"/>
      <c r="H104" s="291"/>
    </row>
    <row r="105" spans="1:8" s="20" customFormat="1">
      <c r="A105" s="3"/>
      <c r="B105" s="155" t="s">
        <v>654</v>
      </c>
      <c r="C105" s="576">
        <v>1</v>
      </c>
      <c r="D105" s="577"/>
      <c r="E105" s="578"/>
      <c r="F105" s="290" t="s">
        <v>98</v>
      </c>
      <c r="G105" s="480"/>
      <c r="H105" s="291"/>
    </row>
    <row r="106" spans="1:8" s="20" customFormat="1">
      <c r="A106" s="3"/>
      <c r="B106" s="155" t="s">
        <v>655</v>
      </c>
      <c r="C106" s="576">
        <v>1</v>
      </c>
      <c r="D106" s="577"/>
      <c r="E106" s="578"/>
      <c r="F106" s="290" t="s">
        <v>98</v>
      </c>
      <c r="G106" s="480"/>
      <c r="H106" s="291"/>
    </row>
    <row r="107" spans="1:8" s="20" customFormat="1">
      <c r="A107" s="3"/>
      <c r="B107" s="155" t="s">
        <v>465</v>
      </c>
      <c r="C107" s="576">
        <v>1</v>
      </c>
      <c r="D107" s="577"/>
      <c r="E107" s="578"/>
      <c r="F107" s="290" t="s">
        <v>98</v>
      </c>
      <c r="G107" s="480"/>
      <c r="H107" s="291"/>
    </row>
    <row r="108" spans="1:8" s="20" customFormat="1">
      <c r="A108" s="3"/>
      <c r="B108" s="155" t="s">
        <v>466</v>
      </c>
      <c r="C108" s="576">
        <v>1</v>
      </c>
      <c r="D108" s="577"/>
      <c r="E108" s="578"/>
      <c r="F108" s="290" t="s">
        <v>98</v>
      </c>
      <c r="G108" s="480"/>
      <c r="H108" s="291"/>
    </row>
    <row r="109" spans="1:8" s="20" customFormat="1" ht="15" customHeight="1">
      <c r="A109" s="3"/>
      <c r="B109" s="155" t="s">
        <v>656</v>
      </c>
      <c r="C109" s="576">
        <v>1</v>
      </c>
      <c r="D109" s="577"/>
      <c r="E109" s="578"/>
      <c r="F109" s="290" t="s">
        <v>98</v>
      </c>
      <c r="G109" s="480"/>
      <c r="H109" s="291"/>
    </row>
    <row r="110" spans="1:8" s="20" customFormat="1" ht="15" customHeight="1">
      <c r="A110" s="3"/>
      <c r="B110" s="155" t="s">
        <v>657</v>
      </c>
      <c r="C110" s="576">
        <v>1</v>
      </c>
      <c r="D110" s="577"/>
      <c r="E110" s="578"/>
      <c r="F110" s="290" t="s">
        <v>98</v>
      </c>
      <c r="G110" s="480"/>
      <c r="H110" s="291"/>
    </row>
    <row r="111" spans="1:8" s="20" customFormat="1" ht="15" customHeight="1">
      <c r="A111" s="3"/>
      <c r="B111" s="155" t="s">
        <v>658</v>
      </c>
      <c r="C111" s="576">
        <v>1</v>
      </c>
      <c r="D111" s="577"/>
      <c r="E111" s="578"/>
      <c r="F111" s="427" t="s">
        <v>880</v>
      </c>
      <c r="G111" s="393"/>
      <c r="H111" s="394"/>
    </row>
    <row r="112" spans="1:8" s="20" customFormat="1" ht="15" customHeight="1">
      <c r="A112" s="3"/>
      <c r="B112" s="155" t="s">
        <v>659</v>
      </c>
      <c r="C112" s="570" t="s">
        <v>99</v>
      </c>
      <c r="D112" s="571"/>
      <c r="E112" s="572"/>
      <c r="F112" s="427" t="s">
        <v>880</v>
      </c>
      <c r="G112" s="393"/>
      <c r="H112" s="394"/>
    </row>
    <row r="113" spans="1:8" ht="44.25" customHeight="1">
      <c r="B113" s="573" t="s">
        <v>881</v>
      </c>
      <c r="C113" s="574"/>
      <c r="D113" s="574"/>
      <c r="E113" s="574"/>
      <c r="F113" s="574"/>
      <c r="G113" s="574"/>
      <c r="H113" s="575"/>
    </row>
    <row r="114" spans="1:8" s="32" customFormat="1" ht="376.5" customHeight="1">
      <c r="A114" s="3"/>
      <c r="B114" s="89"/>
      <c r="C114" s="90"/>
      <c r="D114" s="91"/>
      <c r="E114" s="90"/>
      <c r="F114" s="90"/>
      <c r="G114" s="90"/>
      <c r="H114" s="88"/>
    </row>
    <row r="115" spans="1:8" ht="16.5">
      <c r="B115" s="495" t="s">
        <v>69</v>
      </c>
      <c r="C115" s="496"/>
      <c r="D115" s="496"/>
      <c r="E115" s="496"/>
      <c r="F115" s="496"/>
      <c r="G115" s="496"/>
      <c r="H115" s="497"/>
    </row>
    <row r="116" spans="1:8" s="20" customFormat="1" ht="15.75">
      <c r="A116" s="3"/>
      <c r="B116" s="84" t="s">
        <v>11</v>
      </c>
      <c r="C116" s="84" t="s">
        <v>13</v>
      </c>
      <c r="D116" s="254" t="s">
        <v>14</v>
      </c>
      <c r="E116" s="254"/>
      <c r="F116" s="254" t="s">
        <v>75</v>
      </c>
      <c r="G116" s="254"/>
      <c r="H116" s="84" t="s">
        <v>51</v>
      </c>
    </row>
    <row r="117" spans="1:8" s="20" customFormat="1" ht="30">
      <c r="A117" s="3"/>
      <c r="B117" s="156" t="s">
        <v>650</v>
      </c>
      <c r="C117" s="154">
        <v>6</v>
      </c>
      <c r="D117" s="428">
        <v>6</v>
      </c>
      <c r="E117" s="428"/>
      <c r="F117" s="428" t="s">
        <v>99</v>
      </c>
      <c r="G117" s="428"/>
      <c r="H117" s="64" t="s">
        <v>280</v>
      </c>
    </row>
    <row r="118" spans="1:8" s="20" customFormat="1" ht="30">
      <c r="A118" s="3"/>
      <c r="B118" s="156" t="s">
        <v>651</v>
      </c>
      <c r="C118" s="154">
        <v>4</v>
      </c>
      <c r="D118" s="428">
        <v>4</v>
      </c>
      <c r="E118" s="428"/>
      <c r="F118" s="428" t="s">
        <v>99</v>
      </c>
      <c r="G118" s="428"/>
      <c r="H118" s="64" t="s">
        <v>280</v>
      </c>
    </row>
    <row r="119" spans="1:8" s="20" customFormat="1" ht="30">
      <c r="A119" s="3"/>
      <c r="B119" s="156" t="s">
        <v>652</v>
      </c>
      <c r="C119" s="154">
        <v>1</v>
      </c>
      <c r="D119" s="428">
        <v>1</v>
      </c>
      <c r="E119" s="428"/>
      <c r="F119" s="428" t="s">
        <v>99</v>
      </c>
      <c r="G119" s="428"/>
      <c r="H119" s="64" t="s">
        <v>280</v>
      </c>
    </row>
    <row r="120" spans="1:8" s="20" customFormat="1" ht="30">
      <c r="A120" s="3"/>
      <c r="B120" s="156" t="s">
        <v>653</v>
      </c>
      <c r="C120" s="154">
        <v>2</v>
      </c>
      <c r="D120" s="428">
        <v>2</v>
      </c>
      <c r="E120" s="428"/>
      <c r="F120" s="428" t="s">
        <v>99</v>
      </c>
      <c r="G120" s="428"/>
      <c r="H120" s="64" t="s">
        <v>280</v>
      </c>
    </row>
    <row r="121" spans="1:8" s="20" customFormat="1" ht="30">
      <c r="A121" s="3"/>
      <c r="B121" s="156" t="s">
        <v>654</v>
      </c>
      <c r="C121" s="154">
        <v>8</v>
      </c>
      <c r="D121" s="428">
        <v>8</v>
      </c>
      <c r="E121" s="428"/>
      <c r="F121" s="428" t="s">
        <v>99</v>
      </c>
      <c r="G121" s="428"/>
      <c r="H121" s="64" t="s">
        <v>280</v>
      </c>
    </row>
    <row r="122" spans="1:8" s="20" customFormat="1" ht="30">
      <c r="A122" s="3"/>
      <c r="B122" s="156" t="s">
        <v>655</v>
      </c>
      <c r="C122" s="154">
        <v>10</v>
      </c>
      <c r="D122" s="428">
        <v>10</v>
      </c>
      <c r="E122" s="428"/>
      <c r="F122" s="428" t="s">
        <v>99</v>
      </c>
      <c r="G122" s="428"/>
      <c r="H122" s="64" t="s">
        <v>280</v>
      </c>
    </row>
    <row r="123" spans="1:8" s="20" customFormat="1" ht="30">
      <c r="A123" s="3"/>
      <c r="B123" s="156" t="s">
        <v>465</v>
      </c>
      <c r="C123" s="154">
        <v>1</v>
      </c>
      <c r="D123" s="428">
        <v>1</v>
      </c>
      <c r="E123" s="428"/>
      <c r="F123" s="428" t="s">
        <v>99</v>
      </c>
      <c r="G123" s="428"/>
      <c r="H123" s="64" t="s">
        <v>280</v>
      </c>
    </row>
    <row r="124" spans="1:8" s="20" customFormat="1" ht="30">
      <c r="A124" s="3"/>
      <c r="B124" s="156" t="s">
        <v>466</v>
      </c>
      <c r="C124" s="154">
        <v>4</v>
      </c>
      <c r="D124" s="428">
        <v>4</v>
      </c>
      <c r="E124" s="428"/>
      <c r="F124" s="428" t="s">
        <v>99</v>
      </c>
      <c r="G124" s="428"/>
      <c r="H124" s="64" t="s">
        <v>280</v>
      </c>
    </row>
    <row r="125" spans="1:8" s="20" customFormat="1" ht="30">
      <c r="A125" s="3"/>
      <c r="B125" s="156" t="s">
        <v>656</v>
      </c>
      <c r="C125" s="154">
        <v>10</v>
      </c>
      <c r="D125" s="428">
        <v>10</v>
      </c>
      <c r="E125" s="428"/>
      <c r="F125" s="428" t="s">
        <v>99</v>
      </c>
      <c r="G125" s="428"/>
      <c r="H125" s="64" t="s">
        <v>280</v>
      </c>
    </row>
    <row r="126" spans="1:8" s="20" customFormat="1" ht="39.950000000000003" customHeight="1">
      <c r="A126" s="3"/>
      <c r="B126" s="156" t="s">
        <v>657</v>
      </c>
      <c r="C126" s="99">
        <v>6</v>
      </c>
      <c r="D126" s="428">
        <v>6</v>
      </c>
      <c r="E126" s="428"/>
      <c r="F126" s="428" t="s">
        <v>99</v>
      </c>
      <c r="G126" s="428"/>
      <c r="H126" s="64" t="s">
        <v>280</v>
      </c>
    </row>
    <row r="127" spans="1:8" ht="39.950000000000003" customHeight="1">
      <c r="B127" s="156" t="s">
        <v>658</v>
      </c>
      <c r="C127" s="99">
        <v>4</v>
      </c>
      <c r="D127" s="428">
        <v>4</v>
      </c>
      <c r="E127" s="428"/>
      <c r="F127" s="428" t="s">
        <v>99</v>
      </c>
      <c r="G127" s="428"/>
      <c r="H127" s="64" t="s">
        <v>280</v>
      </c>
    </row>
    <row r="128" spans="1:8" s="3" customFormat="1" ht="39.950000000000003" customHeight="1">
      <c r="B128" s="156" t="s">
        <v>659</v>
      </c>
      <c r="C128" s="192">
        <v>5</v>
      </c>
      <c r="D128" s="434">
        <v>5</v>
      </c>
      <c r="E128" s="434"/>
      <c r="F128" s="428" t="s">
        <v>99</v>
      </c>
      <c r="G128" s="428"/>
      <c r="H128" s="193" t="s">
        <v>280</v>
      </c>
    </row>
    <row r="129" spans="1:8" s="3" customFormat="1">
      <c r="B129" s="435" t="s">
        <v>882</v>
      </c>
      <c r="C129" s="436"/>
      <c r="D129" s="436"/>
      <c r="E129" s="436"/>
      <c r="F129" s="436"/>
      <c r="G129" s="436"/>
      <c r="H129" s="437"/>
    </row>
    <row r="130" spans="1:8" s="3" customFormat="1" ht="277.5" customHeight="1">
      <c r="B130" s="115"/>
      <c r="C130" s="116"/>
      <c r="D130" s="117"/>
      <c r="E130" s="116"/>
      <c r="F130" s="116"/>
      <c r="G130" s="116"/>
      <c r="H130" s="118"/>
    </row>
    <row r="131" spans="1:8" ht="16.5">
      <c r="B131" s="611" t="s">
        <v>476</v>
      </c>
      <c r="C131" s="611"/>
      <c r="D131" s="611"/>
      <c r="E131" s="611"/>
      <c r="F131" s="611"/>
      <c r="G131" s="611"/>
      <c r="H131" s="611"/>
    </row>
    <row r="132" spans="1:8" ht="31.5">
      <c r="B132" s="84" t="s">
        <v>16</v>
      </c>
      <c r="C132" s="84" t="s">
        <v>17</v>
      </c>
      <c r="D132" s="84" t="s">
        <v>18</v>
      </c>
      <c r="E132" s="84" t="s">
        <v>19</v>
      </c>
      <c r="F132" s="84" t="s">
        <v>20</v>
      </c>
      <c r="G132" s="85" t="s">
        <v>1044</v>
      </c>
      <c r="H132" s="85" t="s">
        <v>21</v>
      </c>
    </row>
    <row r="133" spans="1:8" ht="264" customHeight="1">
      <c r="B133" s="224" t="s">
        <v>195</v>
      </c>
      <c r="C133" s="197" t="s">
        <v>196</v>
      </c>
      <c r="D133" s="197" t="s">
        <v>99</v>
      </c>
      <c r="E133" s="197" t="s">
        <v>197</v>
      </c>
      <c r="F133" s="197" t="s">
        <v>99</v>
      </c>
      <c r="G133" s="197" t="s">
        <v>99</v>
      </c>
      <c r="H133" s="226" t="s">
        <v>1039</v>
      </c>
    </row>
    <row r="134" spans="1:8" s="20" customFormat="1" ht="267" customHeight="1">
      <c r="A134" s="3"/>
      <c r="B134" s="224" t="s">
        <v>198</v>
      </c>
      <c r="C134" s="197" t="s">
        <v>199</v>
      </c>
      <c r="D134" s="197" t="s">
        <v>1040</v>
      </c>
      <c r="E134" s="197" t="s">
        <v>200</v>
      </c>
      <c r="F134" s="229">
        <v>1.63</v>
      </c>
      <c r="G134" s="229" t="s">
        <v>415</v>
      </c>
      <c r="H134" s="226" t="s">
        <v>1039</v>
      </c>
    </row>
    <row r="135" spans="1:8" ht="93.75" customHeight="1">
      <c r="B135" s="224" t="s">
        <v>201</v>
      </c>
      <c r="C135" s="197" t="s">
        <v>202</v>
      </c>
      <c r="D135" s="197" t="s">
        <v>1041</v>
      </c>
      <c r="E135" s="197" t="s">
        <v>1042</v>
      </c>
      <c r="F135" s="229">
        <v>0.91</v>
      </c>
      <c r="G135" s="229" t="s">
        <v>416</v>
      </c>
      <c r="H135" s="228" t="s">
        <v>1039</v>
      </c>
    </row>
    <row r="136" spans="1:8" ht="123" customHeight="1">
      <c r="B136" s="224" t="s">
        <v>203</v>
      </c>
      <c r="C136" s="197" t="s">
        <v>204</v>
      </c>
      <c r="D136" s="197" t="s">
        <v>1043</v>
      </c>
      <c r="E136" s="197" t="s">
        <v>205</v>
      </c>
      <c r="F136" s="229">
        <v>1.1200000000000001</v>
      </c>
      <c r="G136" s="229" t="s">
        <v>417</v>
      </c>
      <c r="H136" s="228" t="s">
        <v>1039</v>
      </c>
    </row>
    <row r="137" spans="1:8" ht="36.75" customHeight="1">
      <c r="B137" s="443" t="s">
        <v>206</v>
      </c>
      <c r="C137" s="322" t="s">
        <v>207</v>
      </c>
      <c r="D137" s="322" t="s">
        <v>418</v>
      </c>
      <c r="E137" s="322" t="s">
        <v>418</v>
      </c>
      <c r="F137" s="432">
        <v>0.78</v>
      </c>
      <c r="G137" s="445" t="s">
        <v>419</v>
      </c>
      <c r="H137" s="447" t="s">
        <v>1039</v>
      </c>
    </row>
    <row r="138" spans="1:8" s="3" customFormat="1" ht="165" customHeight="1">
      <c r="B138" s="444"/>
      <c r="C138" s="324"/>
      <c r="D138" s="324"/>
      <c r="E138" s="324"/>
      <c r="F138" s="433"/>
      <c r="G138" s="446"/>
      <c r="H138" s="448"/>
    </row>
    <row r="139" spans="1:8" s="3" customFormat="1" ht="94.5" customHeight="1">
      <c r="B139" s="224" t="s">
        <v>208</v>
      </c>
      <c r="C139" s="197" t="s">
        <v>295</v>
      </c>
      <c r="D139" s="197" t="s">
        <v>209</v>
      </c>
      <c r="E139" s="197" t="s">
        <v>296</v>
      </c>
      <c r="F139" s="202">
        <v>1</v>
      </c>
      <c r="G139" s="229" t="s">
        <v>210</v>
      </c>
      <c r="H139" s="226" t="s">
        <v>1039</v>
      </c>
    </row>
    <row r="140" spans="1:8" s="3" customFormat="1" ht="18.75">
      <c r="B140" s="363" t="s">
        <v>471</v>
      </c>
      <c r="C140" s="364"/>
      <c r="D140" s="364"/>
      <c r="E140" s="364"/>
      <c r="F140" s="364"/>
      <c r="G140" s="364"/>
      <c r="H140" s="365"/>
    </row>
    <row r="141" spans="1:8" s="3" customFormat="1" ht="15.75">
      <c r="B141" s="269" t="s">
        <v>253</v>
      </c>
      <c r="C141" s="270"/>
      <c r="D141" s="270"/>
      <c r="E141" s="270"/>
      <c r="F141" s="270"/>
      <c r="G141" s="270"/>
      <c r="H141" s="271"/>
    </row>
    <row r="142" spans="1:8" s="3" customFormat="1" ht="31.5">
      <c r="B142" s="84" t="s">
        <v>16</v>
      </c>
      <c r="C142" s="84" t="s">
        <v>17</v>
      </c>
      <c r="D142" s="84" t="s">
        <v>18</v>
      </c>
      <c r="E142" s="84" t="s">
        <v>19</v>
      </c>
      <c r="F142" s="84" t="s">
        <v>20</v>
      </c>
      <c r="G142" s="84" t="s">
        <v>254</v>
      </c>
      <c r="H142" s="85" t="s">
        <v>21</v>
      </c>
    </row>
    <row r="143" spans="1:8" s="3" customFormat="1" ht="103.5" customHeight="1">
      <c r="B143" s="139" t="s">
        <v>441</v>
      </c>
      <c r="C143" s="83" t="s">
        <v>255</v>
      </c>
      <c r="D143" s="83" t="s">
        <v>256</v>
      </c>
      <c r="E143" s="83" t="s">
        <v>257</v>
      </c>
      <c r="F143" s="78">
        <v>0.2</v>
      </c>
      <c r="G143" s="83" t="s">
        <v>439</v>
      </c>
      <c r="H143" s="79" t="s">
        <v>440</v>
      </c>
    </row>
    <row r="144" spans="1:8" s="3" customFormat="1" ht="15.75">
      <c r="B144" s="269" t="s">
        <v>442</v>
      </c>
      <c r="C144" s="270"/>
      <c r="D144" s="270"/>
      <c r="E144" s="270"/>
      <c r="F144" s="270"/>
      <c r="G144" s="270"/>
      <c r="H144" s="271"/>
    </row>
    <row r="145" spans="1:8" s="3" customFormat="1" ht="31.5">
      <c r="B145" s="97" t="s">
        <v>16</v>
      </c>
      <c r="C145" s="97" t="s">
        <v>17</v>
      </c>
      <c r="D145" s="97" t="s">
        <v>18</v>
      </c>
      <c r="E145" s="97" t="s">
        <v>19</v>
      </c>
      <c r="F145" s="97" t="s">
        <v>20</v>
      </c>
      <c r="G145" s="97" t="s">
        <v>254</v>
      </c>
      <c r="H145" s="98" t="s">
        <v>21</v>
      </c>
    </row>
    <row r="146" spans="1:8" s="3" customFormat="1" ht="313.5" customHeight="1">
      <c r="B146" s="151" t="s">
        <v>643</v>
      </c>
      <c r="C146" s="151" t="s">
        <v>443</v>
      </c>
      <c r="D146" s="151" t="s">
        <v>444</v>
      </c>
      <c r="E146" s="151" t="s">
        <v>445</v>
      </c>
      <c r="F146" s="152" t="s">
        <v>99</v>
      </c>
      <c r="G146" s="151" t="s">
        <v>446</v>
      </c>
      <c r="H146" s="151" t="s">
        <v>642</v>
      </c>
    </row>
    <row r="147" spans="1:8" s="3" customFormat="1" ht="15.75">
      <c r="B147" s="269" t="s">
        <v>253</v>
      </c>
      <c r="C147" s="270"/>
      <c r="D147" s="270"/>
      <c r="E147" s="270"/>
      <c r="F147" s="270"/>
      <c r="G147" s="270"/>
      <c r="H147" s="271"/>
    </row>
    <row r="148" spans="1:8" s="3" customFormat="1" ht="31.5">
      <c r="B148" s="84" t="s">
        <v>16</v>
      </c>
      <c r="C148" s="84" t="s">
        <v>17</v>
      </c>
      <c r="D148" s="84" t="s">
        <v>18</v>
      </c>
      <c r="E148" s="84" t="s">
        <v>19</v>
      </c>
      <c r="F148" s="84" t="s">
        <v>20</v>
      </c>
      <c r="G148" s="84" t="s">
        <v>254</v>
      </c>
      <c r="H148" s="85" t="s">
        <v>21</v>
      </c>
    </row>
    <row r="149" spans="1:8" s="3" customFormat="1" ht="236.25" customHeight="1">
      <c r="B149" s="151" t="s">
        <v>644</v>
      </c>
      <c r="C149" s="41" t="s">
        <v>255</v>
      </c>
      <c r="D149" s="41" t="s">
        <v>256</v>
      </c>
      <c r="E149" s="41" t="s">
        <v>257</v>
      </c>
      <c r="F149" s="28">
        <v>1</v>
      </c>
      <c r="G149" s="41" t="s">
        <v>258</v>
      </c>
      <c r="H149" s="151" t="s">
        <v>640</v>
      </c>
    </row>
    <row r="150" spans="1:8" s="3" customFormat="1" ht="102" customHeight="1">
      <c r="B150" s="41" t="s">
        <v>264</v>
      </c>
      <c r="C150" s="41" t="s">
        <v>255</v>
      </c>
      <c r="D150" s="41" t="s">
        <v>256</v>
      </c>
      <c r="E150" s="41" t="s">
        <v>257</v>
      </c>
      <c r="F150" s="28">
        <v>1</v>
      </c>
      <c r="G150" s="41" t="s">
        <v>259</v>
      </c>
      <c r="H150" s="151" t="s">
        <v>641</v>
      </c>
    </row>
    <row r="151" spans="1:8" s="3" customFormat="1" ht="15.75">
      <c r="B151" s="269" t="s">
        <v>260</v>
      </c>
      <c r="C151" s="270"/>
      <c r="D151" s="270"/>
      <c r="E151" s="270"/>
      <c r="F151" s="270"/>
      <c r="G151" s="270"/>
      <c r="H151" s="271"/>
    </row>
    <row r="152" spans="1:8" s="3" customFormat="1" ht="31.5">
      <c r="B152" s="84" t="s">
        <v>16</v>
      </c>
      <c r="C152" s="84" t="s">
        <v>17</v>
      </c>
      <c r="D152" s="84" t="s">
        <v>18</v>
      </c>
      <c r="E152" s="84" t="s">
        <v>19</v>
      </c>
      <c r="F152" s="84" t="s">
        <v>20</v>
      </c>
      <c r="G152" s="84" t="s">
        <v>254</v>
      </c>
      <c r="H152" s="85" t="s">
        <v>21</v>
      </c>
    </row>
    <row r="153" spans="1:8" s="3" customFormat="1" ht="217.5" customHeight="1">
      <c r="B153" s="151" t="s">
        <v>645</v>
      </c>
      <c r="C153" s="151" t="s">
        <v>261</v>
      </c>
      <c r="D153" s="151" t="s">
        <v>262</v>
      </c>
      <c r="E153" s="151" t="s">
        <v>257</v>
      </c>
      <c r="F153" s="152" t="s">
        <v>99</v>
      </c>
      <c r="G153" s="151" t="s">
        <v>263</v>
      </c>
      <c r="H153" s="151" t="s">
        <v>636</v>
      </c>
    </row>
    <row r="154" spans="1:8" s="3" customFormat="1" ht="133.5" customHeight="1">
      <c r="B154" s="151" t="s">
        <v>646</v>
      </c>
      <c r="C154" s="151" t="s">
        <v>261</v>
      </c>
      <c r="D154" s="151" t="s">
        <v>262</v>
      </c>
      <c r="E154" s="151" t="s">
        <v>257</v>
      </c>
      <c r="F154" s="152" t="s">
        <v>99</v>
      </c>
      <c r="G154" s="151" t="s">
        <v>263</v>
      </c>
      <c r="H154" s="151" t="s">
        <v>637</v>
      </c>
    </row>
    <row r="155" spans="1:8" s="3" customFormat="1" ht="409.6" customHeight="1">
      <c r="B155" s="151" t="s">
        <v>647</v>
      </c>
      <c r="C155" s="151" t="s">
        <v>261</v>
      </c>
      <c r="D155" s="151" t="s">
        <v>262</v>
      </c>
      <c r="E155" s="151" t="s">
        <v>257</v>
      </c>
      <c r="F155" s="152" t="s">
        <v>99</v>
      </c>
      <c r="G155" s="151" t="s">
        <v>263</v>
      </c>
      <c r="H155" s="151" t="s">
        <v>633</v>
      </c>
    </row>
    <row r="156" spans="1:8" s="3" customFormat="1" ht="234" customHeight="1">
      <c r="B156" s="151" t="s">
        <v>634</v>
      </c>
      <c r="C156" s="151" t="s">
        <v>261</v>
      </c>
      <c r="D156" s="151" t="s">
        <v>262</v>
      </c>
      <c r="E156" s="151" t="s">
        <v>257</v>
      </c>
      <c r="F156" s="152" t="s">
        <v>99</v>
      </c>
      <c r="G156" s="151" t="s">
        <v>263</v>
      </c>
      <c r="H156" s="151" t="s">
        <v>635</v>
      </c>
    </row>
    <row r="157" spans="1:8" ht="52.5" customHeight="1">
      <c r="B157" s="151" t="s">
        <v>639</v>
      </c>
      <c r="C157" s="151" t="s">
        <v>261</v>
      </c>
      <c r="D157" s="151" t="s">
        <v>262</v>
      </c>
      <c r="E157" s="151" t="s">
        <v>257</v>
      </c>
      <c r="F157" s="152" t="s">
        <v>99</v>
      </c>
      <c r="G157" s="151" t="s">
        <v>263</v>
      </c>
      <c r="H157" s="151" t="s">
        <v>638</v>
      </c>
    </row>
    <row r="158" spans="1:8" ht="15.75">
      <c r="B158" s="429" t="s">
        <v>141</v>
      </c>
      <c r="C158" s="430"/>
      <c r="D158" s="430"/>
      <c r="E158" s="430"/>
      <c r="F158" s="430"/>
      <c r="G158" s="430"/>
      <c r="H158" s="431"/>
    </row>
    <row r="159" spans="1:8" ht="15.75">
      <c r="B159" s="269" t="s">
        <v>120</v>
      </c>
      <c r="C159" s="270"/>
      <c r="D159" s="270"/>
      <c r="E159" s="270"/>
      <c r="F159" s="270"/>
      <c r="G159" s="270"/>
      <c r="H159" s="271"/>
    </row>
    <row r="160" spans="1:8" s="20" customFormat="1" ht="15.75">
      <c r="A160" s="3"/>
      <c r="B160" s="269" t="s">
        <v>121</v>
      </c>
      <c r="C160" s="270"/>
      <c r="D160" s="270"/>
      <c r="E160" s="270"/>
      <c r="F160" s="270"/>
      <c r="G160" s="270"/>
      <c r="H160" s="271"/>
    </row>
    <row r="161" spans="1:8" ht="31.5">
      <c r="B161" s="97" t="s">
        <v>16</v>
      </c>
      <c r="C161" s="97" t="s">
        <v>17</v>
      </c>
      <c r="D161" s="97" t="s">
        <v>18</v>
      </c>
      <c r="E161" s="97" t="s">
        <v>19</v>
      </c>
      <c r="F161" s="97" t="s">
        <v>20</v>
      </c>
      <c r="G161" s="97" t="s">
        <v>254</v>
      </c>
      <c r="H161" s="98" t="s">
        <v>21</v>
      </c>
    </row>
    <row r="162" spans="1:8" s="20" customFormat="1" ht="90">
      <c r="A162" s="3"/>
      <c r="B162" s="168" t="s">
        <v>122</v>
      </c>
      <c r="C162" s="168" t="s">
        <v>161</v>
      </c>
      <c r="D162" s="168" t="s">
        <v>677</v>
      </c>
      <c r="E162" s="168" t="s">
        <v>136</v>
      </c>
      <c r="F162" s="169">
        <v>1</v>
      </c>
      <c r="G162" s="168" t="s">
        <v>678</v>
      </c>
      <c r="H162" s="168" t="s">
        <v>679</v>
      </c>
    </row>
    <row r="163" spans="1:8" s="20" customFormat="1" ht="52.5" customHeight="1">
      <c r="A163" s="3"/>
      <c r="B163" s="168" t="s">
        <v>123</v>
      </c>
      <c r="C163" s="168" t="s">
        <v>162</v>
      </c>
      <c r="D163" s="168" t="s">
        <v>163</v>
      </c>
      <c r="E163" s="168" t="s">
        <v>136</v>
      </c>
      <c r="F163" s="169">
        <v>1</v>
      </c>
      <c r="G163" s="170" t="s">
        <v>680</v>
      </c>
      <c r="H163" s="168" t="s">
        <v>681</v>
      </c>
    </row>
    <row r="164" spans="1:8" ht="75" customHeight="1">
      <c r="B164" s="168" t="s">
        <v>248</v>
      </c>
      <c r="C164" s="168" t="s">
        <v>249</v>
      </c>
      <c r="D164" s="168" t="s">
        <v>682</v>
      </c>
      <c r="E164" s="168" t="s">
        <v>136</v>
      </c>
      <c r="F164" s="169">
        <v>0.9</v>
      </c>
      <c r="G164" s="168" t="s">
        <v>683</v>
      </c>
      <c r="H164" s="168" t="s">
        <v>250</v>
      </c>
    </row>
    <row r="165" spans="1:8" ht="99" customHeight="1">
      <c r="B165" s="168" t="s">
        <v>684</v>
      </c>
      <c r="C165" s="168" t="s">
        <v>685</v>
      </c>
      <c r="D165" s="168" t="s">
        <v>686</v>
      </c>
      <c r="E165" s="168" t="s">
        <v>136</v>
      </c>
      <c r="F165" s="169">
        <v>1</v>
      </c>
      <c r="G165" s="168" t="s">
        <v>687</v>
      </c>
      <c r="H165" s="168" t="s">
        <v>688</v>
      </c>
    </row>
    <row r="166" spans="1:8" ht="90">
      <c r="B166" s="168" t="s">
        <v>689</v>
      </c>
      <c r="C166" s="168" t="s">
        <v>690</v>
      </c>
      <c r="D166" s="168" t="s">
        <v>691</v>
      </c>
      <c r="E166" s="168" t="s">
        <v>136</v>
      </c>
      <c r="F166" s="169">
        <v>1</v>
      </c>
      <c r="G166" s="168" t="s">
        <v>692</v>
      </c>
      <c r="H166" s="168" t="s">
        <v>693</v>
      </c>
    </row>
    <row r="167" spans="1:8" s="20" customFormat="1" ht="15.75">
      <c r="A167" s="3"/>
      <c r="B167" s="269" t="s">
        <v>323</v>
      </c>
      <c r="C167" s="270"/>
      <c r="D167" s="270"/>
      <c r="E167" s="270"/>
      <c r="F167" s="270"/>
      <c r="G167" s="270"/>
      <c r="H167" s="271"/>
    </row>
    <row r="168" spans="1:8" ht="31.5">
      <c r="B168" s="97" t="s">
        <v>16</v>
      </c>
      <c r="C168" s="97" t="s">
        <v>17</v>
      </c>
      <c r="D168" s="97" t="s">
        <v>18</v>
      </c>
      <c r="E168" s="97" t="s">
        <v>19</v>
      </c>
      <c r="F168" s="97" t="s">
        <v>20</v>
      </c>
      <c r="G168" s="97" t="s">
        <v>254</v>
      </c>
      <c r="H168" s="98" t="s">
        <v>21</v>
      </c>
    </row>
    <row r="169" spans="1:8" ht="75">
      <c r="B169" s="168" t="s">
        <v>694</v>
      </c>
      <c r="C169" s="168" t="s">
        <v>695</v>
      </c>
      <c r="D169" s="168" t="s">
        <v>696</v>
      </c>
      <c r="E169" s="168" t="s">
        <v>697</v>
      </c>
      <c r="F169" s="169">
        <v>1</v>
      </c>
      <c r="G169" s="168" t="s">
        <v>698</v>
      </c>
      <c r="H169" s="168" t="s">
        <v>699</v>
      </c>
    </row>
    <row r="170" spans="1:8" s="20" customFormat="1" ht="15.75">
      <c r="A170" s="3"/>
      <c r="B170" s="269" t="s">
        <v>124</v>
      </c>
      <c r="C170" s="270"/>
      <c r="D170" s="270"/>
      <c r="E170" s="270"/>
      <c r="F170" s="270"/>
      <c r="G170" s="270"/>
      <c r="H170" s="271"/>
    </row>
    <row r="171" spans="1:8" ht="31.5">
      <c r="B171" s="97" t="s">
        <v>16</v>
      </c>
      <c r="C171" s="97" t="s">
        <v>17</v>
      </c>
      <c r="D171" s="97" t="s">
        <v>18</v>
      </c>
      <c r="E171" s="97" t="s">
        <v>19</v>
      </c>
      <c r="F171" s="97" t="s">
        <v>20</v>
      </c>
      <c r="G171" s="97" t="s">
        <v>254</v>
      </c>
      <c r="H171" s="98" t="s">
        <v>21</v>
      </c>
    </row>
    <row r="172" spans="1:8" ht="153.75" customHeight="1">
      <c r="B172" s="127" t="s">
        <v>125</v>
      </c>
      <c r="C172" s="127" t="s">
        <v>133</v>
      </c>
      <c r="D172" s="127" t="s">
        <v>164</v>
      </c>
      <c r="E172" s="127" t="s">
        <v>324</v>
      </c>
      <c r="F172" s="104">
        <v>0.64</v>
      </c>
      <c r="G172" s="127" t="s">
        <v>165</v>
      </c>
      <c r="H172" s="127" t="s">
        <v>325</v>
      </c>
    </row>
    <row r="173" spans="1:8" ht="138.75" customHeight="1">
      <c r="B173" s="127" t="s">
        <v>126</v>
      </c>
      <c r="C173" s="127" t="s">
        <v>161</v>
      </c>
      <c r="D173" s="127" t="s">
        <v>166</v>
      </c>
      <c r="E173" s="127" t="s">
        <v>324</v>
      </c>
      <c r="F173" s="104">
        <v>0.8</v>
      </c>
      <c r="G173" s="127" t="s">
        <v>167</v>
      </c>
      <c r="H173" s="127" t="s">
        <v>422</v>
      </c>
    </row>
    <row r="174" spans="1:8" ht="55.5" customHeight="1">
      <c r="B174" s="127" t="s">
        <v>326</v>
      </c>
      <c r="C174" s="127" t="s">
        <v>161</v>
      </c>
      <c r="D174" s="127" t="s">
        <v>327</v>
      </c>
      <c r="E174" s="127" t="s">
        <v>324</v>
      </c>
      <c r="F174" s="105">
        <v>0.11</v>
      </c>
      <c r="G174" s="127" t="s">
        <v>423</v>
      </c>
      <c r="H174" s="127" t="s">
        <v>328</v>
      </c>
    </row>
    <row r="175" spans="1:8" ht="45">
      <c r="B175" s="127" t="s">
        <v>329</v>
      </c>
      <c r="C175" s="127" t="s">
        <v>135</v>
      </c>
      <c r="D175" s="127" t="s">
        <v>424</v>
      </c>
      <c r="E175" s="127" t="s">
        <v>324</v>
      </c>
      <c r="F175" s="104">
        <v>0.15</v>
      </c>
      <c r="G175" s="127" t="s">
        <v>425</v>
      </c>
      <c r="H175" s="127" t="s">
        <v>328</v>
      </c>
    </row>
    <row r="176" spans="1:8" s="20" customFormat="1" ht="15.75">
      <c r="A176" s="3"/>
      <c r="B176" s="254" t="s">
        <v>127</v>
      </c>
      <c r="C176" s="254"/>
      <c r="D176" s="254"/>
      <c r="E176" s="254"/>
      <c r="F176" s="254"/>
      <c r="G176" s="254"/>
      <c r="H176" s="254"/>
    </row>
    <row r="177" spans="1:8" ht="31.5">
      <c r="B177" s="111" t="s">
        <v>16</v>
      </c>
      <c r="C177" s="111" t="s">
        <v>17</v>
      </c>
      <c r="D177" s="111" t="s">
        <v>18</v>
      </c>
      <c r="E177" s="111" t="s">
        <v>19</v>
      </c>
      <c r="F177" s="111" t="s">
        <v>20</v>
      </c>
      <c r="G177" s="111" t="s">
        <v>254</v>
      </c>
      <c r="H177" s="112" t="s">
        <v>21</v>
      </c>
    </row>
    <row r="178" spans="1:8" ht="257.25" customHeight="1">
      <c r="B178" s="409" t="s">
        <v>700</v>
      </c>
      <c r="C178" s="409" t="s">
        <v>701</v>
      </c>
      <c r="D178" s="168" t="s">
        <v>702</v>
      </c>
      <c r="E178" s="168" t="s">
        <v>703</v>
      </c>
      <c r="F178" s="169">
        <v>1</v>
      </c>
      <c r="G178" s="168" t="s">
        <v>704</v>
      </c>
      <c r="H178" s="168" t="s">
        <v>705</v>
      </c>
    </row>
    <row r="179" spans="1:8" ht="288" customHeight="1">
      <c r="B179" s="410"/>
      <c r="C179" s="410"/>
      <c r="D179" s="168" t="s">
        <v>706</v>
      </c>
      <c r="E179" s="168" t="s">
        <v>707</v>
      </c>
      <c r="F179" s="169">
        <v>1</v>
      </c>
      <c r="G179" s="168" t="s">
        <v>708</v>
      </c>
      <c r="H179" s="168" t="s">
        <v>709</v>
      </c>
    </row>
    <row r="180" spans="1:8" ht="197.25" customHeight="1">
      <c r="B180" s="410"/>
      <c r="C180" s="410"/>
      <c r="D180" s="168" t="s">
        <v>710</v>
      </c>
      <c r="E180" s="168" t="s">
        <v>474</v>
      </c>
      <c r="F180" s="169">
        <v>1</v>
      </c>
      <c r="G180" s="168" t="s">
        <v>711</v>
      </c>
      <c r="H180" s="168" t="s">
        <v>712</v>
      </c>
    </row>
    <row r="181" spans="1:8" ht="135">
      <c r="B181" s="410"/>
      <c r="C181" s="410"/>
      <c r="D181" s="168" t="s">
        <v>713</v>
      </c>
      <c r="E181" s="168" t="s">
        <v>474</v>
      </c>
      <c r="F181" s="169">
        <v>1</v>
      </c>
      <c r="G181" s="168" t="s">
        <v>711</v>
      </c>
      <c r="H181" s="168" t="s">
        <v>714</v>
      </c>
    </row>
    <row r="182" spans="1:8" s="20" customFormat="1" ht="105">
      <c r="A182" s="3"/>
      <c r="B182" s="411"/>
      <c r="C182" s="411"/>
      <c r="D182" s="168" t="s">
        <v>715</v>
      </c>
      <c r="E182" s="168" t="s">
        <v>135</v>
      </c>
      <c r="F182" s="169" t="s">
        <v>716</v>
      </c>
      <c r="G182" s="168" t="s">
        <v>717</v>
      </c>
      <c r="H182" s="168" t="s">
        <v>718</v>
      </c>
    </row>
    <row r="183" spans="1:8" s="20" customFormat="1" ht="15.75">
      <c r="A183" s="3"/>
      <c r="B183" s="269" t="s">
        <v>128</v>
      </c>
      <c r="C183" s="270"/>
      <c r="D183" s="270"/>
      <c r="E183" s="270"/>
      <c r="F183" s="270"/>
      <c r="G183" s="270"/>
      <c r="H183" s="271"/>
    </row>
    <row r="184" spans="1:8" s="20" customFormat="1" ht="15.75">
      <c r="A184" s="3"/>
      <c r="B184" s="269" t="s">
        <v>129</v>
      </c>
      <c r="C184" s="270"/>
      <c r="D184" s="270"/>
      <c r="E184" s="270"/>
      <c r="F184" s="270"/>
      <c r="G184" s="270"/>
      <c r="H184" s="271"/>
    </row>
    <row r="185" spans="1:8" s="20" customFormat="1" ht="60">
      <c r="A185" s="3"/>
      <c r="B185" s="168" t="s">
        <v>743</v>
      </c>
      <c r="C185" s="168" t="s">
        <v>168</v>
      </c>
      <c r="D185" s="169">
        <v>1</v>
      </c>
      <c r="E185" s="168" t="s">
        <v>137</v>
      </c>
      <c r="F185" s="169">
        <v>1</v>
      </c>
      <c r="G185" s="168" t="s">
        <v>169</v>
      </c>
      <c r="H185" s="168" t="s">
        <v>744</v>
      </c>
    </row>
    <row r="186" spans="1:8" s="20" customFormat="1" ht="60">
      <c r="A186" s="3"/>
      <c r="B186" s="168" t="s">
        <v>130</v>
      </c>
      <c r="C186" s="168" t="s">
        <v>134</v>
      </c>
      <c r="D186" s="169">
        <v>1</v>
      </c>
      <c r="E186" s="168" t="s">
        <v>137</v>
      </c>
      <c r="F186" s="169">
        <v>1</v>
      </c>
      <c r="G186" s="168" t="s">
        <v>745</v>
      </c>
      <c r="H186" s="168" t="s">
        <v>140</v>
      </c>
    </row>
    <row r="187" spans="1:8" s="20" customFormat="1" ht="60">
      <c r="A187" s="3"/>
      <c r="B187" s="168" t="s">
        <v>131</v>
      </c>
      <c r="C187" s="168" t="s">
        <v>134</v>
      </c>
      <c r="D187" s="169">
        <v>1</v>
      </c>
      <c r="E187" s="168" t="s">
        <v>138</v>
      </c>
      <c r="F187" s="169">
        <v>1</v>
      </c>
      <c r="G187" s="168" t="s">
        <v>746</v>
      </c>
      <c r="H187" s="168" t="s">
        <v>747</v>
      </c>
    </row>
    <row r="188" spans="1:8" s="20" customFormat="1" ht="75">
      <c r="A188" s="3"/>
      <c r="B188" s="168" t="s">
        <v>475</v>
      </c>
      <c r="C188" s="168" t="s">
        <v>134</v>
      </c>
      <c r="D188" s="169">
        <v>1</v>
      </c>
      <c r="E188" s="168" t="s">
        <v>138</v>
      </c>
      <c r="F188" s="169">
        <v>1</v>
      </c>
      <c r="G188" s="168" t="s">
        <v>748</v>
      </c>
      <c r="H188" s="168" t="s">
        <v>749</v>
      </c>
    </row>
    <row r="189" spans="1:8" s="20" customFormat="1" ht="30">
      <c r="A189" s="3"/>
      <c r="B189" s="168" t="s">
        <v>132</v>
      </c>
      <c r="C189" s="168" t="s">
        <v>170</v>
      </c>
      <c r="D189" s="169">
        <v>1</v>
      </c>
      <c r="E189" s="168" t="s">
        <v>138</v>
      </c>
      <c r="F189" s="169">
        <v>1</v>
      </c>
      <c r="G189" s="168" t="s">
        <v>750</v>
      </c>
      <c r="H189" s="168" t="s">
        <v>751</v>
      </c>
    </row>
    <row r="190" spans="1:8" s="20" customFormat="1" ht="60">
      <c r="A190" s="3"/>
      <c r="B190" s="168" t="s">
        <v>430</v>
      </c>
      <c r="C190" s="168" t="s">
        <v>133</v>
      </c>
      <c r="D190" s="169">
        <v>1</v>
      </c>
      <c r="E190" s="168" t="s">
        <v>138</v>
      </c>
      <c r="F190" s="169">
        <v>1</v>
      </c>
      <c r="G190" s="168" t="s">
        <v>752</v>
      </c>
      <c r="H190" s="168" t="s">
        <v>431</v>
      </c>
    </row>
    <row r="191" spans="1:8" s="20" customFormat="1" ht="15.75">
      <c r="A191" s="3"/>
      <c r="B191" s="269" t="s">
        <v>171</v>
      </c>
      <c r="C191" s="270"/>
      <c r="D191" s="270"/>
      <c r="E191" s="270"/>
      <c r="F191" s="270"/>
      <c r="G191" s="270"/>
      <c r="H191" s="271"/>
    </row>
    <row r="192" spans="1:8" s="20" customFormat="1" ht="30">
      <c r="A192" s="3"/>
      <c r="B192" s="168" t="s">
        <v>172</v>
      </c>
      <c r="C192" s="168" t="s">
        <v>173</v>
      </c>
      <c r="D192" s="168" t="s">
        <v>753</v>
      </c>
      <c r="E192" s="168" t="s">
        <v>174</v>
      </c>
      <c r="F192" s="169">
        <v>0.85</v>
      </c>
      <c r="G192" s="168" t="s">
        <v>754</v>
      </c>
      <c r="H192" s="168" t="s">
        <v>755</v>
      </c>
    </row>
    <row r="193" spans="1:8" s="20" customFormat="1" ht="15.75">
      <c r="A193" s="3"/>
      <c r="B193" s="269" t="s">
        <v>756</v>
      </c>
      <c r="C193" s="270"/>
      <c r="D193" s="270"/>
      <c r="E193" s="270"/>
      <c r="F193" s="270"/>
      <c r="G193" s="270"/>
      <c r="H193" s="271"/>
    </row>
    <row r="194" spans="1:8" s="20" customFormat="1" ht="60">
      <c r="A194" s="3"/>
      <c r="B194" s="168" t="s">
        <v>757</v>
      </c>
      <c r="C194" s="168" t="s">
        <v>758</v>
      </c>
      <c r="D194" s="168" t="s">
        <v>759</v>
      </c>
      <c r="E194" s="168" t="s">
        <v>760</v>
      </c>
      <c r="F194" s="169" t="s">
        <v>761</v>
      </c>
      <c r="G194" s="168" t="s">
        <v>762</v>
      </c>
      <c r="H194" s="168" t="s">
        <v>763</v>
      </c>
    </row>
    <row r="195" spans="1:8" s="20" customFormat="1" ht="45">
      <c r="A195" s="3"/>
      <c r="B195" s="168" t="s">
        <v>764</v>
      </c>
      <c r="C195" s="168" t="s">
        <v>765</v>
      </c>
      <c r="D195" s="169">
        <v>1</v>
      </c>
      <c r="E195" s="168" t="s">
        <v>760</v>
      </c>
      <c r="F195" s="169">
        <v>1</v>
      </c>
      <c r="G195" s="168" t="s">
        <v>766</v>
      </c>
      <c r="H195" s="168" t="s">
        <v>767</v>
      </c>
    </row>
    <row r="196" spans="1:8" s="20" customFormat="1" ht="45">
      <c r="A196" s="3"/>
      <c r="B196" s="168" t="s">
        <v>768</v>
      </c>
      <c r="C196" s="168" t="s">
        <v>769</v>
      </c>
      <c r="D196" s="169">
        <v>1</v>
      </c>
      <c r="E196" s="168" t="s">
        <v>770</v>
      </c>
      <c r="F196" s="169">
        <v>0.9</v>
      </c>
      <c r="G196" s="168" t="s">
        <v>771</v>
      </c>
      <c r="H196" s="168" t="s">
        <v>772</v>
      </c>
    </row>
    <row r="197" spans="1:8" s="20" customFormat="1" ht="45">
      <c r="A197" s="3"/>
      <c r="B197" s="168" t="s">
        <v>773</v>
      </c>
      <c r="C197" s="168" t="s">
        <v>774</v>
      </c>
      <c r="D197" s="168" t="s">
        <v>759</v>
      </c>
      <c r="E197" s="168" t="s">
        <v>775</v>
      </c>
      <c r="F197" s="169" t="s">
        <v>776</v>
      </c>
      <c r="G197" s="168" t="s">
        <v>777</v>
      </c>
      <c r="H197" s="168" t="s">
        <v>778</v>
      </c>
    </row>
    <row r="198" spans="1:8" s="20" customFormat="1" ht="30">
      <c r="A198" s="3"/>
      <c r="B198" s="168" t="s">
        <v>779</v>
      </c>
      <c r="C198" s="168" t="s">
        <v>780</v>
      </c>
      <c r="D198" s="169">
        <v>1</v>
      </c>
      <c r="E198" s="168" t="s">
        <v>781</v>
      </c>
      <c r="F198" s="169">
        <v>1</v>
      </c>
      <c r="G198" s="168" t="s">
        <v>777</v>
      </c>
      <c r="H198" s="168" t="s">
        <v>778</v>
      </c>
    </row>
    <row r="199" spans="1:8" s="20" customFormat="1" ht="60">
      <c r="A199" s="3"/>
      <c r="B199" s="168" t="s">
        <v>782</v>
      </c>
      <c r="C199" s="168" t="s">
        <v>783</v>
      </c>
      <c r="D199" s="169">
        <v>1</v>
      </c>
      <c r="E199" s="168" t="s">
        <v>784</v>
      </c>
      <c r="F199" s="169">
        <v>1</v>
      </c>
      <c r="G199" s="168" t="s">
        <v>785</v>
      </c>
      <c r="H199" s="168" t="s">
        <v>786</v>
      </c>
    </row>
    <row r="200" spans="1:8" s="20" customFormat="1" ht="30">
      <c r="A200" s="3"/>
      <c r="B200" s="168" t="s">
        <v>787</v>
      </c>
      <c r="C200" s="168" t="s">
        <v>788</v>
      </c>
      <c r="D200" s="169">
        <v>1</v>
      </c>
      <c r="E200" s="168" t="s">
        <v>770</v>
      </c>
      <c r="F200" s="169" t="s">
        <v>789</v>
      </c>
      <c r="G200" s="168" t="s">
        <v>790</v>
      </c>
      <c r="H200" s="168" t="s">
        <v>791</v>
      </c>
    </row>
    <row r="201" spans="1:8" s="20" customFormat="1" ht="30">
      <c r="A201" s="3"/>
      <c r="B201" s="168" t="s">
        <v>792</v>
      </c>
      <c r="C201" s="168" t="s">
        <v>793</v>
      </c>
      <c r="D201" s="168" t="s">
        <v>759</v>
      </c>
      <c r="E201" s="168" t="s">
        <v>794</v>
      </c>
      <c r="F201" s="169">
        <v>1</v>
      </c>
      <c r="G201" s="168" t="s">
        <v>795</v>
      </c>
      <c r="H201" s="168" t="s">
        <v>796</v>
      </c>
    </row>
    <row r="202" spans="1:8" s="20" customFormat="1" ht="156" customHeight="1">
      <c r="A202" s="3"/>
      <c r="B202" s="168" t="s">
        <v>797</v>
      </c>
      <c r="C202" s="168" t="s">
        <v>695</v>
      </c>
      <c r="D202" s="168" t="s">
        <v>798</v>
      </c>
      <c r="E202" s="168" t="s">
        <v>174</v>
      </c>
      <c r="F202" s="169">
        <v>1</v>
      </c>
      <c r="G202" s="168" t="s">
        <v>799</v>
      </c>
      <c r="H202" s="168" t="s">
        <v>800</v>
      </c>
    </row>
    <row r="203" spans="1:8" s="20" customFormat="1" ht="30">
      <c r="A203" s="3"/>
      <c r="B203" s="168" t="s">
        <v>801</v>
      </c>
      <c r="C203" s="168" t="s">
        <v>802</v>
      </c>
      <c r="D203" s="168" t="s">
        <v>759</v>
      </c>
      <c r="E203" s="168" t="s">
        <v>794</v>
      </c>
      <c r="F203" s="169">
        <v>1</v>
      </c>
      <c r="G203" s="168" t="s">
        <v>803</v>
      </c>
      <c r="H203" s="168" t="s">
        <v>804</v>
      </c>
    </row>
    <row r="204" spans="1:8" s="20" customFormat="1" ht="15.75">
      <c r="A204" s="3"/>
      <c r="B204" s="269" t="s">
        <v>129</v>
      </c>
      <c r="C204" s="270"/>
      <c r="D204" s="270"/>
      <c r="E204" s="270"/>
      <c r="F204" s="270"/>
      <c r="G204" s="270"/>
      <c r="H204" s="271"/>
    </row>
    <row r="205" spans="1:8" s="20" customFormat="1" ht="60">
      <c r="A205" s="3"/>
      <c r="B205" s="168" t="s">
        <v>251</v>
      </c>
      <c r="C205" s="168" t="s">
        <v>168</v>
      </c>
      <c r="D205" s="169">
        <v>1</v>
      </c>
      <c r="E205" s="168" t="s">
        <v>137</v>
      </c>
      <c r="F205" s="169">
        <v>1</v>
      </c>
      <c r="G205" s="168" t="s">
        <v>169</v>
      </c>
      <c r="H205" s="168" t="s">
        <v>426</v>
      </c>
    </row>
    <row r="206" spans="1:8" s="20" customFormat="1" ht="60">
      <c r="A206" s="3"/>
      <c r="B206" s="168" t="s">
        <v>130</v>
      </c>
      <c r="C206" s="168" t="s">
        <v>134</v>
      </c>
      <c r="D206" s="169">
        <v>1</v>
      </c>
      <c r="E206" s="168" t="s">
        <v>137</v>
      </c>
      <c r="F206" s="169">
        <v>1</v>
      </c>
      <c r="G206" s="168" t="s">
        <v>330</v>
      </c>
      <c r="H206" s="168" t="s">
        <v>140</v>
      </c>
    </row>
    <row r="207" spans="1:8" s="20" customFormat="1" ht="60">
      <c r="A207" s="3"/>
      <c r="B207" s="168" t="s">
        <v>131</v>
      </c>
      <c r="C207" s="168" t="s">
        <v>134</v>
      </c>
      <c r="D207" s="169">
        <v>1</v>
      </c>
      <c r="E207" s="168" t="s">
        <v>138</v>
      </c>
      <c r="F207" s="169">
        <v>1</v>
      </c>
      <c r="G207" s="168" t="s">
        <v>331</v>
      </c>
      <c r="H207" s="168" t="s">
        <v>427</v>
      </c>
    </row>
    <row r="208" spans="1:8" s="20" customFormat="1" ht="75">
      <c r="A208" s="3"/>
      <c r="B208" s="168" t="s">
        <v>475</v>
      </c>
      <c r="C208" s="168" t="s">
        <v>134</v>
      </c>
      <c r="D208" s="169">
        <v>1</v>
      </c>
      <c r="E208" s="168" t="s">
        <v>138</v>
      </c>
      <c r="F208" s="169">
        <v>1</v>
      </c>
      <c r="G208" s="168" t="s">
        <v>332</v>
      </c>
      <c r="H208" s="168" t="s">
        <v>140</v>
      </c>
    </row>
    <row r="209" spans="1:8" s="20" customFormat="1" ht="30">
      <c r="A209" s="3"/>
      <c r="B209" s="168" t="s">
        <v>132</v>
      </c>
      <c r="C209" s="168" t="s">
        <v>170</v>
      </c>
      <c r="D209" s="169">
        <v>1</v>
      </c>
      <c r="E209" s="168" t="s">
        <v>138</v>
      </c>
      <c r="F209" s="169">
        <v>1</v>
      </c>
      <c r="G209" s="168" t="s">
        <v>428</v>
      </c>
      <c r="H209" s="168" t="s">
        <v>429</v>
      </c>
    </row>
    <row r="210" spans="1:8" ht="60">
      <c r="B210" s="168" t="s">
        <v>430</v>
      </c>
      <c r="C210" s="168" t="s">
        <v>133</v>
      </c>
      <c r="D210" s="169">
        <v>1</v>
      </c>
      <c r="E210" s="168" t="s">
        <v>138</v>
      </c>
      <c r="F210" s="169">
        <v>1</v>
      </c>
      <c r="G210" s="168" t="s">
        <v>805</v>
      </c>
      <c r="H210" s="168" t="s">
        <v>431</v>
      </c>
    </row>
    <row r="211" spans="1:8" s="20" customFormat="1" ht="15.75">
      <c r="A211" s="3"/>
      <c r="B211" s="269" t="s">
        <v>719</v>
      </c>
      <c r="C211" s="270"/>
      <c r="D211" s="270"/>
      <c r="E211" s="270"/>
      <c r="F211" s="270"/>
      <c r="G211" s="270"/>
      <c r="H211" s="271"/>
    </row>
    <row r="212" spans="1:8" ht="60">
      <c r="B212" s="236" t="s">
        <v>720</v>
      </c>
      <c r="C212" s="236" t="s">
        <v>721</v>
      </c>
      <c r="D212" s="236" t="s">
        <v>722</v>
      </c>
      <c r="E212" s="236" t="s">
        <v>136</v>
      </c>
      <c r="F212" s="238">
        <v>1</v>
      </c>
      <c r="G212" s="236" t="s">
        <v>723</v>
      </c>
      <c r="H212" s="236" t="s">
        <v>724</v>
      </c>
    </row>
    <row r="213" spans="1:8" ht="90">
      <c r="B213" s="236" t="s">
        <v>725</v>
      </c>
      <c r="C213" s="236" t="s">
        <v>726</v>
      </c>
      <c r="D213" s="236" t="s">
        <v>727</v>
      </c>
      <c r="E213" s="236" t="s">
        <v>728</v>
      </c>
      <c r="F213" s="238">
        <v>0.95</v>
      </c>
      <c r="G213" s="236" t="s">
        <v>139</v>
      </c>
      <c r="H213" s="236" t="s">
        <v>729</v>
      </c>
    </row>
    <row r="214" spans="1:8" ht="60">
      <c r="B214" s="236" t="s">
        <v>730</v>
      </c>
      <c r="C214" s="236" t="s">
        <v>721</v>
      </c>
      <c r="D214" s="236" t="s">
        <v>722</v>
      </c>
      <c r="E214" s="236" t="s">
        <v>731</v>
      </c>
      <c r="F214" s="238">
        <v>1</v>
      </c>
      <c r="G214" s="236" t="s">
        <v>723</v>
      </c>
      <c r="H214" s="236" t="s">
        <v>732</v>
      </c>
    </row>
    <row r="215" spans="1:8" ht="15.75">
      <c r="B215" s="269" t="s">
        <v>733</v>
      </c>
      <c r="C215" s="270"/>
      <c r="D215" s="270"/>
      <c r="E215" s="270"/>
      <c r="F215" s="270"/>
      <c r="G215" s="270"/>
      <c r="H215" s="271"/>
    </row>
    <row r="216" spans="1:8" s="20" customFormat="1" ht="60">
      <c r="A216" s="3"/>
      <c r="B216" s="236" t="s">
        <v>734</v>
      </c>
      <c r="C216" s="236" t="s">
        <v>735</v>
      </c>
      <c r="D216" s="236" t="s">
        <v>736</v>
      </c>
      <c r="E216" s="236" t="s">
        <v>728</v>
      </c>
      <c r="F216" s="238">
        <v>1</v>
      </c>
      <c r="G216" s="236" t="s">
        <v>723</v>
      </c>
      <c r="H216" s="236" t="s">
        <v>724</v>
      </c>
    </row>
    <row r="217" spans="1:8" s="20" customFormat="1" ht="60">
      <c r="A217" s="3"/>
      <c r="B217" s="236" t="s">
        <v>737</v>
      </c>
      <c r="C217" s="236" t="s">
        <v>735</v>
      </c>
      <c r="D217" s="236" t="s">
        <v>738</v>
      </c>
      <c r="E217" s="236" t="s">
        <v>728</v>
      </c>
      <c r="F217" s="238">
        <v>1</v>
      </c>
      <c r="G217" s="236" t="s">
        <v>723</v>
      </c>
      <c r="H217" s="236" t="s">
        <v>724</v>
      </c>
    </row>
    <row r="218" spans="1:8" s="20" customFormat="1" ht="60">
      <c r="A218" s="3"/>
      <c r="B218" s="236" t="s">
        <v>739</v>
      </c>
      <c r="C218" s="236" t="s">
        <v>735</v>
      </c>
      <c r="D218" s="236" t="s">
        <v>740</v>
      </c>
      <c r="E218" s="236" t="s">
        <v>728</v>
      </c>
      <c r="F218" s="238">
        <v>1</v>
      </c>
      <c r="G218" s="236" t="s">
        <v>723</v>
      </c>
      <c r="H218" s="236" t="s">
        <v>724</v>
      </c>
    </row>
    <row r="219" spans="1:8" s="20" customFormat="1" ht="60">
      <c r="A219" s="3"/>
      <c r="B219" s="168" t="s">
        <v>741</v>
      </c>
      <c r="C219" s="168" t="s">
        <v>735</v>
      </c>
      <c r="D219" s="168" t="s">
        <v>742</v>
      </c>
      <c r="E219" s="168" t="s">
        <v>728</v>
      </c>
      <c r="F219" s="169">
        <v>1</v>
      </c>
      <c r="G219" s="168" t="s">
        <v>723</v>
      </c>
      <c r="H219" s="168" t="s">
        <v>724</v>
      </c>
    </row>
    <row r="220" spans="1:8" s="20" customFormat="1" ht="31.5">
      <c r="A220" s="3"/>
      <c r="B220" s="97" t="s">
        <v>16</v>
      </c>
      <c r="C220" s="97" t="s">
        <v>17</v>
      </c>
      <c r="D220" s="97" t="s">
        <v>18</v>
      </c>
      <c r="E220" s="97" t="s">
        <v>19</v>
      </c>
      <c r="F220" s="97" t="s">
        <v>20</v>
      </c>
      <c r="G220" s="97" t="s">
        <v>254</v>
      </c>
      <c r="H220" s="98" t="s">
        <v>21</v>
      </c>
    </row>
    <row r="221" spans="1:8" s="20" customFormat="1" ht="30">
      <c r="A221" s="3"/>
      <c r="B221" s="106" t="s">
        <v>172</v>
      </c>
      <c r="C221" s="106" t="s">
        <v>173</v>
      </c>
      <c r="D221" s="106" t="s">
        <v>432</v>
      </c>
      <c r="E221" s="106" t="s">
        <v>174</v>
      </c>
      <c r="F221" s="107">
        <v>1</v>
      </c>
      <c r="G221" s="106" t="s">
        <v>433</v>
      </c>
      <c r="H221" s="106" t="s">
        <v>434</v>
      </c>
    </row>
    <row r="222" spans="1:8" s="20" customFormat="1" ht="110.25" customHeight="1">
      <c r="A222" s="3"/>
      <c r="B222" s="106" t="s">
        <v>435</v>
      </c>
      <c r="C222" s="106" t="s">
        <v>660</v>
      </c>
      <c r="D222" s="106" t="s">
        <v>648</v>
      </c>
      <c r="E222" s="106" t="s">
        <v>174</v>
      </c>
      <c r="F222" s="107">
        <v>1</v>
      </c>
      <c r="G222" s="106" t="s">
        <v>436</v>
      </c>
      <c r="H222" s="106" t="s">
        <v>434</v>
      </c>
    </row>
    <row r="223" spans="1:8" s="20" customFormat="1" ht="129.75" customHeight="1">
      <c r="A223" s="3"/>
      <c r="B223" s="103" t="s">
        <v>477</v>
      </c>
      <c r="C223" s="103" t="s">
        <v>478</v>
      </c>
      <c r="D223" s="108">
        <f>+'[1]Informes 2.024'!$E$19</f>
        <v>1204</v>
      </c>
      <c r="E223" s="103" t="s">
        <v>479</v>
      </c>
      <c r="F223" s="109">
        <v>1.6304000000000001</v>
      </c>
      <c r="G223" s="108">
        <v>1963</v>
      </c>
      <c r="H223" s="103" t="s">
        <v>100</v>
      </c>
    </row>
    <row r="224" spans="1:8" s="20" customFormat="1" ht="15.75">
      <c r="A224" s="3"/>
      <c r="B224" s="269" t="s">
        <v>160</v>
      </c>
      <c r="C224" s="270"/>
      <c r="D224" s="270"/>
      <c r="E224" s="270"/>
      <c r="F224" s="270"/>
      <c r="G224" s="270"/>
      <c r="H224" s="271"/>
    </row>
    <row r="225" spans="1:8" s="20" customFormat="1" ht="31.5">
      <c r="A225" s="3"/>
      <c r="B225" s="97" t="s">
        <v>16</v>
      </c>
      <c r="C225" s="97" t="s">
        <v>17</v>
      </c>
      <c r="D225" s="97" t="s">
        <v>18</v>
      </c>
      <c r="E225" s="97" t="s">
        <v>19</v>
      </c>
      <c r="F225" s="97" t="s">
        <v>20</v>
      </c>
      <c r="G225" s="97" t="s">
        <v>254</v>
      </c>
      <c r="H225" s="98" t="s">
        <v>21</v>
      </c>
    </row>
    <row r="226" spans="1:8" s="20" customFormat="1" ht="213" customHeight="1">
      <c r="A226" s="3"/>
      <c r="B226" s="409" t="s">
        <v>806</v>
      </c>
      <c r="C226" s="168" t="s">
        <v>807</v>
      </c>
      <c r="D226" s="169">
        <v>0.75</v>
      </c>
      <c r="E226" s="168" t="s">
        <v>808</v>
      </c>
      <c r="F226" s="169">
        <v>1</v>
      </c>
      <c r="G226" s="168" t="s">
        <v>809</v>
      </c>
      <c r="H226" s="168" t="s">
        <v>810</v>
      </c>
    </row>
    <row r="227" spans="1:8" s="20" customFormat="1" ht="165" customHeight="1">
      <c r="A227" s="3"/>
      <c r="B227" s="411"/>
      <c r="C227" s="168" t="s">
        <v>811</v>
      </c>
      <c r="D227" s="169">
        <v>0.85</v>
      </c>
      <c r="E227" s="168" t="s">
        <v>808</v>
      </c>
      <c r="F227" s="169">
        <v>1</v>
      </c>
      <c r="G227" s="168" t="s">
        <v>812</v>
      </c>
      <c r="H227" s="168" t="s">
        <v>813</v>
      </c>
    </row>
    <row r="228" spans="1:8" s="20" customFormat="1" ht="153.75" customHeight="1">
      <c r="A228" s="3"/>
      <c r="B228" s="168" t="s">
        <v>797</v>
      </c>
      <c r="C228" s="168" t="s">
        <v>695</v>
      </c>
      <c r="D228" s="168" t="s">
        <v>798</v>
      </c>
      <c r="E228" s="168" t="s">
        <v>174</v>
      </c>
      <c r="F228" s="169">
        <v>1</v>
      </c>
      <c r="G228" s="168" t="s">
        <v>799</v>
      </c>
      <c r="H228" s="168" t="s">
        <v>800</v>
      </c>
    </row>
    <row r="229" spans="1:8" s="20" customFormat="1" ht="111" customHeight="1">
      <c r="A229" s="3"/>
      <c r="B229" s="171" t="s">
        <v>814</v>
      </c>
      <c r="C229" s="168" t="s">
        <v>815</v>
      </c>
      <c r="D229" s="169" t="s">
        <v>816</v>
      </c>
      <c r="E229" s="168" t="s">
        <v>137</v>
      </c>
      <c r="F229" s="169">
        <v>1</v>
      </c>
      <c r="G229" s="168" t="s">
        <v>817</v>
      </c>
      <c r="H229" s="168" t="s">
        <v>818</v>
      </c>
    </row>
    <row r="230" spans="1:8" s="20" customFormat="1" ht="15.75">
      <c r="A230" s="3"/>
      <c r="B230" s="269" t="s">
        <v>819</v>
      </c>
      <c r="C230" s="270"/>
      <c r="D230" s="270"/>
      <c r="E230" s="270"/>
      <c r="F230" s="270"/>
      <c r="G230" s="270"/>
      <c r="H230" s="271"/>
    </row>
    <row r="231" spans="1:8" s="20" customFormat="1" ht="105">
      <c r="A231" s="3"/>
      <c r="B231" s="171" t="s">
        <v>820</v>
      </c>
      <c r="C231" s="168" t="s">
        <v>821</v>
      </c>
      <c r="D231" s="172">
        <v>807</v>
      </c>
      <c r="E231" s="168" t="s">
        <v>822</v>
      </c>
      <c r="F231" s="173">
        <v>1.1066</v>
      </c>
      <c r="G231" s="168">
        <v>893</v>
      </c>
      <c r="H231" s="168" t="s">
        <v>100</v>
      </c>
    </row>
    <row r="232" spans="1:8" s="20" customFormat="1" ht="15.75">
      <c r="A232" s="3"/>
      <c r="B232" s="269" t="s">
        <v>334</v>
      </c>
      <c r="C232" s="270"/>
      <c r="D232" s="270"/>
      <c r="E232" s="270"/>
      <c r="F232" s="270"/>
      <c r="G232" s="270"/>
      <c r="H232" s="271"/>
    </row>
    <row r="233" spans="1:8" s="20" customFormat="1" ht="31.5">
      <c r="A233" s="3"/>
      <c r="B233" s="97" t="s">
        <v>16</v>
      </c>
      <c r="C233" s="97" t="s">
        <v>17</v>
      </c>
      <c r="D233" s="97" t="s">
        <v>18</v>
      </c>
      <c r="E233" s="97" t="s">
        <v>19</v>
      </c>
      <c r="F233" s="97" t="s">
        <v>20</v>
      </c>
      <c r="G233" s="97" t="s">
        <v>254</v>
      </c>
      <c r="H233" s="98" t="s">
        <v>21</v>
      </c>
    </row>
    <row r="234" spans="1:8" s="20" customFormat="1" ht="90">
      <c r="A234" s="3"/>
      <c r="B234" s="197" t="s">
        <v>886</v>
      </c>
      <c r="C234" s="197" t="s">
        <v>887</v>
      </c>
      <c r="D234" s="197" t="s">
        <v>888</v>
      </c>
      <c r="E234" s="198" t="s">
        <v>449</v>
      </c>
      <c r="F234" s="199">
        <v>1</v>
      </c>
      <c r="G234" s="198" t="s">
        <v>889</v>
      </c>
      <c r="H234" s="194" t="s">
        <v>890</v>
      </c>
    </row>
    <row r="235" spans="1:8" s="20" customFormat="1" ht="164.25" customHeight="1">
      <c r="A235" s="3"/>
      <c r="B235" s="197" t="s">
        <v>891</v>
      </c>
      <c r="C235" s="197" t="s">
        <v>892</v>
      </c>
      <c r="D235" s="197" t="s">
        <v>893</v>
      </c>
      <c r="E235" s="197" t="s">
        <v>894</v>
      </c>
      <c r="F235" s="199">
        <v>1</v>
      </c>
      <c r="G235" s="200" t="s">
        <v>895</v>
      </c>
      <c r="H235" s="197" t="s">
        <v>896</v>
      </c>
    </row>
    <row r="236" spans="1:8" s="20" customFormat="1" ht="68.25" customHeight="1">
      <c r="A236" s="3"/>
      <c r="B236" s="197" t="s">
        <v>897</v>
      </c>
      <c r="C236" s="197" t="s">
        <v>898</v>
      </c>
      <c r="D236" s="197" t="s">
        <v>899</v>
      </c>
      <c r="E236" s="197" t="s">
        <v>900</v>
      </c>
      <c r="F236" s="199">
        <v>1</v>
      </c>
      <c r="G236" s="197" t="s">
        <v>901</v>
      </c>
      <c r="H236" s="194" t="s">
        <v>335</v>
      </c>
    </row>
    <row r="237" spans="1:8" s="20" customFormat="1" ht="231" customHeight="1">
      <c r="A237" s="3"/>
      <c r="B237" s="197" t="s">
        <v>902</v>
      </c>
      <c r="C237" s="197" t="s">
        <v>903</v>
      </c>
      <c r="D237" s="197" t="s">
        <v>904</v>
      </c>
      <c r="E237" s="197" t="s">
        <v>905</v>
      </c>
      <c r="F237" s="199">
        <v>0.8</v>
      </c>
      <c r="G237" s="197" t="s">
        <v>906</v>
      </c>
      <c r="H237" s="194" t="s">
        <v>907</v>
      </c>
    </row>
    <row r="238" spans="1:8" s="20" customFormat="1" ht="127.5" customHeight="1">
      <c r="A238" s="3"/>
      <c r="B238" s="197" t="s">
        <v>908</v>
      </c>
      <c r="C238" s="197" t="s">
        <v>909</v>
      </c>
      <c r="D238" s="197" t="s">
        <v>910</v>
      </c>
      <c r="E238" s="197" t="s">
        <v>911</v>
      </c>
      <c r="F238" s="199">
        <v>0.5</v>
      </c>
      <c r="G238" s="197" t="s">
        <v>912</v>
      </c>
      <c r="H238" s="201" t="s">
        <v>913</v>
      </c>
    </row>
    <row r="239" spans="1:8" s="20" customFormat="1" ht="67.5" customHeight="1">
      <c r="A239" s="3"/>
      <c r="B239" s="197" t="s">
        <v>914</v>
      </c>
      <c r="C239" s="197" t="s">
        <v>898</v>
      </c>
      <c r="D239" s="197" t="s">
        <v>899</v>
      </c>
      <c r="E239" s="197" t="s">
        <v>900</v>
      </c>
      <c r="F239" s="199">
        <v>0.7</v>
      </c>
      <c r="G239" s="197" t="s">
        <v>915</v>
      </c>
      <c r="H239" s="194" t="s">
        <v>335</v>
      </c>
    </row>
    <row r="240" spans="1:8" s="20" customFormat="1" ht="66" customHeight="1">
      <c r="A240" s="3"/>
      <c r="B240" s="197" t="s">
        <v>916</v>
      </c>
      <c r="C240" s="197" t="s">
        <v>898</v>
      </c>
      <c r="D240" s="197" t="s">
        <v>899</v>
      </c>
      <c r="E240" s="197" t="s">
        <v>917</v>
      </c>
      <c r="F240" s="202">
        <v>1</v>
      </c>
      <c r="G240" s="197" t="s">
        <v>918</v>
      </c>
      <c r="H240" s="197" t="s">
        <v>335</v>
      </c>
    </row>
    <row r="241" spans="1:8" s="20" customFormat="1" ht="96.75" customHeight="1">
      <c r="A241" s="3"/>
      <c r="B241" s="197" t="s">
        <v>919</v>
      </c>
      <c r="C241" s="197" t="s">
        <v>898</v>
      </c>
      <c r="D241" s="197" t="s">
        <v>899</v>
      </c>
      <c r="E241" s="197" t="s">
        <v>917</v>
      </c>
      <c r="F241" s="199">
        <v>1</v>
      </c>
      <c r="G241" s="197" t="s">
        <v>920</v>
      </c>
      <c r="H241" s="197" t="s">
        <v>335</v>
      </c>
    </row>
    <row r="242" spans="1:8" s="20" customFormat="1" ht="74.25" customHeight="1">
      <c r="A242" s="3"/>
      <c r="B242" s="197" t="s">
        <v>921</v>
      </c>
      <c r="C242" s="197" t="s">
        <v>898</v>
      </c>
      <c r="D242" s="197" t="s">
        <v>899</v>
      </c>
      <c r="E242" s="197" t="s">
        <v>922</v>
      </c>
      <c r="F242" s="199">
        <v>1</v>
      </c>
      <c r="G242" s="198" t="s">
        <v>923</v>
      </c>
      <c r="H242" s="197" t="s">
        <v>335</v>
      </c>
    </row>
    <row r="243" spans="1:8" s="20" customFormat="1" ht="82.5" customHeight="1">
      <c r="A243" s="3"/>
      <c r="B243" s="197" t="s">
        <v>924</v>
      </c>
      <c r="C243" s="197" t="s">
        <v>898</v>
      </c>
      <c r="D243" s="197" t="s">
        <v>899</v>
      </c>
      <c r="E243" s="197" t="s">
        <v>922</v>
      </c>
      <c r="F243" s="199">
        <v>1</v>
      </c>
      <c r="G243" s="198" t="s">
        <v>923</v>
      </c>
      <c r="H243" s="197" t="s">
        <v>335</v>
      </c>
    </row>
    <row r="244" spans="1:8" s="20" customFormat="1" ht="45">
      <c r="A244" s="3"/>
      <c r="B244" s="197" t="s">
        <v>925</v>
      </c>
      <c r="C244" s="197" t="s">
        <v>898</v>
      </c>
      <c r="D244" s="197" t="s">
        <v>899</v>
      </c>
      <c r="E244" s="197" t="s">
        <v>917</v>
      </c>
      <c r="F244" s="199">
        <v>1</v>
      </c>
      <c r="G244" s="198" t="s">
        <v>926</v>
      </c>
      <c r="H244" s="197" t="s">
        <v>927</v>
      </c>
    </row>
    <row r="245" spans="1:8" s="20" customFormat="1" ht="59.25" customHeight="1">
      <c r="A245" s="3"/>
      <c r="B245" s="197" t="s">
        <v>928</v>
      </c>
      <c r="C245" s="197" t="s">
        <v>898</v>
      </c>
      <c r="D245" s="197" t="s">
        <v>899</v>
      </c>
      <c r="E245" s="197" t="s">
        <v>917</v>
      </c>
      <c r="F245" s="199">
        <v>1</v>
      </c>
      <c r="G245" s="198"/>
      <c r="H245" s="197" t="s">
        <v>335</v>
      </c>
    </row>
    <row r="246" spans="1:8" s="20" customFormat="1" ht="105" customHeight="1">
      <c r="A246" s="3"/>
      <c r="B246" s="197" t="s">
        <v>929</v>
      </c>
      <c r="C246" s="197" t="s">
        <v>898</v>
      </c>
      <c r="D246" s="197" t="s">
        <v>899</v>
      </c>
      <c r="E246" s="197" t="s">
        <v>917</v>
      </c>
      <c r="F246" s="199">
        <v>1</v>
      </c>
      <c r="G246" s="198" t="s">
        <v>930</v>
      </c>
      <c r="H246" s="197" t="s">
        <v>335</v>
      </c>
    </row>
    <row r="247" spans="1:8" s="20" customFormat="1" ht="90">
      <c r="A247" s="3"/>
      <c r="B247" s="203" t="s">
        <v>931</v>
      </c>
      <c r="C247" s="203" t="s">
        <v>932</v>
      </c>
      <c r="D247" s="204" t="s">
        <v>933</v>
      </c>
      <c r="E247" s="204" t="s">
        <v>934</v>
      </c>
      <c r="F247" s="205">
        <v>1</v>
      </c>
      <c r="G247" s="204" t="s">
        <v>935</v>
      </c>
      <c r="H247" s="206" t="s">
        <v>936</v>
      </c>
    </row>
    <row r="248" spans="1:8" s="20" customFormat="1" ht="126.75" customHeight="1">
      <c r="A248" s="3"/>
      <c r="B248" s="203" t="s">
        <v>937</v>
      </c>
      <c r="C248" s="203" t="s">
        <v>938</v>
      </c>
      <c r="D248" s="204" t="s">
        <v>939</v>
      </c>
      <c r="E248" s="204" t="s">
        <v>337</v>
      </c>
      <c r="F248" s="205">
        <v>1</v>
      </c>
      <c r="G248" s="204" t="s">
        <v>940</v>
      </c>
      <c r="H248" s="206" t="s">
        <v>941</v>
      </c>
    </row>
    <row r="249" spans="1:8" s="20" customFormat="1" ht="89.25" customHeight="1">
      <c r="A249" s="3"/>
      <c r="B249" s="203" t="s">
        <v>451</v>
      </c>
      <c r="C249" s="204" t="s">
        <v>452</v>
      </c>
      <c r="D249" s="203" t="s">
        <v>453</v>
      </c>
      <c r="E249" s="204" t="s">
        <v>454</v>
      </c>
      <c r="F249" s="205">
        <v>1</v>
      </c>
      <c r="G249" s="204" t="s">
        <v>455</v>
      </c>
      <c r="H249" s="207" t="s">
        <v>456</v>
      </c>
    </row>
    <row r="250" spans="1:8" s="20" customFormat="1" ht="91.5" customHeight="1">
      <c r="A250" s="3"/>
      <c r="B250" s="203" t="s">
        <v>942</v>
      </c>
      <c r="C250" s="204" t="s">
        <v>943</v>
      </c>
      <c r="D250" s="203" t="s">
        <v>944</v>
      </c>
      <c r="E250" s="204" t="s">
        <v>454</v>
      </c>
      <c r="F250" s="205">
        <v>1</v>
      </c>
      <c r="G250" s="204" t="s">
        <v>945</v>
      </c>
      <c r="H250" s="207" t="s">
        <v>946</v>
      </c>
    </row>
    <row r="251" spans="1:8" s="20" customFormat="1" ht="183" customHeight="1">
      <c r="A251" s="3"/>
      <c r="B251" s="203" t="s">
        <v>947</v>
      </c>
      <c r="C251" s="204" t="s">
        <v>948</v>
      </c>
      <c r="D251" s="204" t="s">
        <v>948</v>
      </c>
      <c r="E251" s="204" t="s">
        <v>337</v>
      </c>
      <c r="F251" s="205">
        <v>1</v>
      </c>
      <c r="G251" s="204" t="s">
        <v>949</v>
      </c>
      <c r="H251" s="207" t="s">
        <v>950</v>
      </c>
    </row>
    <row r="252" spans="1:8" s="20" customFormat="1" ht="169.5" customHeight="1">
      <c r="A252" s="3"/>
      <c r="B252" s="203" t="s">
        <v>951</v>
      </c>
      <c r="C252" s="203" t="s">
        <v>952</v>
      </c>
      <c r="D252" s="204" t="s">
        <v>953</v>
      </c>
      <c r="E252" s="204" t="s">
        <v>454</v>
      </c>
      <c r="F252" s="205">
        <v>1</v>
      </c>
      <c r="G252" s="204" t="s">
        <v>954</v>
      </c>
      <c r="H252" s="207" t="s">
        <v>955</v>
      </c>
    </row>
    <row r="253" spans="1:8" s="20" customFormat="1" ht="115.5" customHeight="1">
      <c r="A253" s="3"/>
      <c r="B253" s="203" t="s">
        <v>956</v>
      </c>
      <c r="C253" s="203" t="s">
        <v>932</v>
      </c>
      <c r="D253" s="204" t="s">
        <v>933</v>
      </c>
      <c r="E253" s="204" t="s">
        <v>934</v>
      </c>
      <c r="F253" s="205">
        <v>1</v>
      </c>
      <c r="G253" s="204" t="s">
        <v>935</v>
      </c>
      <c r="H253" s="206" t="s">
        <v>936</v>
      </c>
    </row>
    <row r="254" spans="1:8" s="20" customFormat="1" ht="105">
      <c r="A254" s="3"/>
      <c r="B254" s="203" t="s">
        <v>957</v>
      </c>
      <c r="C254" s="203" t="s">
        <v>938</v>
      </c>
      <c r="D254" s="204" t="s">
        <v>939</v>
      </c>
      <c r="E254" s="204" t="s">
        <v>337</v>
      </c>
      <c r="F254" s="205">
        <v>1</v>
      </c>
      <c r="G254" s="204" t="s">
        <v>940</v>
      </c>
      <c r="H254" s="206" t="s">
        <v>958</v>
      </c>
    </row>
    <row r="255" spans="1:8" s="20" customFormat="1" ht="120">
      <c r="A255" s="3"/>
      <c r="B255" s="203" t="s">
        <v>959</v>
      </c>
      <c r="C255" s="203" t="s">
        <v>960</v>
      </c>
      <c r="D255" s="204" t="s">
        <v>961</v>
      </c>
      <c r="E255" s="204" t="s">
        <v>337</v>
      </c>
      <c r="F255" s="205">
        <v>1</v>
      </c>
      <c r="G255" s="204" t="s">
        <v>962</v>
      </c>
      <c r="H255" s="206" t="s">
        <v>963</v>
      </c>
    </row>
    <row r="256" spans="1:8" s="20" customFormat="1" ht="120" customHeight="1">
      <c r="A256" s="3"/>
      <c r="B256" s="203" t="s">
        <v>964</v>
      </c>
      <c r="C256" s="203" t="s">
        <v>965</v>
      </c>
      <c r="D256" s="204" t="s">
        <v>966</v>
      </c>
      <c r="E256" s="204" t="s">
        <v>967</v>
      </c>
      <c r="F256" s="205">
        <v>1</v>
      </c>
      <c r="G256" s="204" t="s">
        <v>968</v>
      </c>
      <c r="H256" s="206" t="s">
        <v>969</v>
      </c>
    </row>
    <row r="257" spans="1:8" s="20" customFormat="1" ht="114.75" customHeight="1">
      <c r="A257" s="3"/>
      <c r="B257" s="203" t="s">
        <v>970</v>
      </c>
      <c r="C257" s="203" t="s">
        <v>971</v>
      </c>
      <c r="D257" s="204" t="s">
        <v>972</v>
      </c>
      <c r="E257" s="204" t="s">
        <v>973</v>
      </c>
      <c r="F257" s="205">
        <v>1</v>
      </c>
      <c r="G257" s="204" t="s">
        <v>974</v>
      </c>
      <c r="H257" s="206" t="s">
        <v>975</v>
      </c>
    </row>
    <row r="258" spans="1:8" s="20" customFormat="1" ht="90.75" customHeight="1">
      <c r="A258" s="3"/>
      <c r="B258" s="203" t="s">
        <v>976</v>
      </c>
      <c r="C258" s="203" t="s">
        <v>977</v>
      </c>
      <c r="D258" s="204" t="s">
        <v>978</v>
      </c>
      <c r="E258" s="204" t="s">
        <v>979</v>
      </c>
      <c r="F258" s="205">
        <v>1</v>
      </c>
      <c r="G258" s="204" t="s">
        <v>980</v>
      </c>
      <c r="H258" s="206" t="s">
        <v>981</v>
      </c>
    </row>
    <row r="259" spans="1:8" s="20" customFormat="1" ht="73.5" customHeight="1">
      <c r="A259" s="3"/>
      <c r="B259" s="203" t="s">
        <v>982</v>
      </c>
      <c r="C259" s="203" t="s">
        <v>983</v>
      </c>
      <c r="D259" s="204" t="s">
        <v>984</v>
      </c>
      <c r="E259" s="204" t="s">
        <v>979</v>
      </c>
      <c r="F259" s="205">
        <v>1</v>
      </c>
      <c r="G259" s="204" t="s">
        <v>985</v>
      </c>
      <c r="H259" s="206" t="s">
        <v>986</v>
      </c>
    </row>
    <row r="260" spans="1:8" s="20" customFormat="1" ht="102" customHeight="1">
      <c r="A260" s="3"/>
      <c r="B260" s="203" t="s">
        <v>451</v>
      </c>
      <c r="C260" s="204" t="s">
        <v>452</v>
      </c>
      <c r="D260" s="203" t="s">
        <v>453</v>
      </c>
      <c r="E260" s="204" t="s">
        <v>454</v>
      </c>
      <c r="F260" s="205">
        <v>1</v>
      </c>
      <c r="G260" s="204" t="s">
        <v>455</v>
      </c>
      <c r="H260" s="207" t="s">
        <v>456</v>
      </c>
    </row>
    <row r="261" spans="1:8" s="20" customFormat="1" ht="95.25" customHeight="1">
      <c r="A261" s="3"/>
      <c r="B261" s="203" t="s">
        <v>987</v>
      </c>
      <c r="C261" s="204" t="s">
        <v>988</v>
      </c>
      <c r="D261" s="203" t="s">
        <v>989</v>
      </c>
      <c r="E261" s="204" t="s">
        <v>990</v>
      </c>
      <c r="F261" s="205">
        <v>1</v>
      </c>
      <c r="G261" s="204" t="s">
        <v>985</v>
      </c>
      <c r="H261" s="207"/>
    </row>
    <row r="262" spans="1:8" s="20" customFormat="1" ht="80.25" customHeight="1">
      <c r="A262" s="3"/>
      <c r="B262" s="203" t="s">
        <v>991</v>
      </c>
      <c r="C262" s="204" t="s">
        <v>988</v>
      </c>
      <c r="D262" s="203" t="s">
        <v>989</v>
      </c>
      <c r="E262" s="204" t="s">
        <v>990</v>
      </c>
      <c r="F262" s="205">
        <v>1</v>
      </c>
      <c r="G262" s="204" t="s">
        <v>985</v>
      </c>
      <c r="H262" s="207"/>
    </row>
    <row r="263" spans="1:8" s="20" customFormat="1" ht="95.25" customHeight="1">
      <c r="A263" s="3"/>
      <c r="B263" s="203" t="s">
        <v>457</v>
      </c>
      <c r="C263" s="203" t="s">
        <v>458</v>
      </c>
      <c r="D263" s="204" t="s">
        <v>459</v>
      </c>
      <c r="E263" s="204" t="s">
        <v>337</v>
      </c>
      <c r="F263" s="205">
        <v>1</v>
      </c>
      <c r="G263" s="204" t="s">
        <v>460</v>
      </c>
      <c r="H263" s="206" t="s">
        <v>461</v>
      </c>
    </row>
    <row r="264" spans="1:8" s="20" customFormat="1" ht="75">
      <c r="A264" s="3"/>
      <c r="B264" s="197" t="s">
        <v>992</v>
      </c>
      <c r="C264" s="197" t="s">
        <v>993</v>
      </c>
      <c r="D264" s="198" t="s">
        <v>994</v>
      </c>
      <c r="E264" s="197" t="s">
        <v>337</v>
      </c>
      <c r="F264" s="199">
        <v>1</v>
      </c>
      <c r="G264" s="208" t="s">
        <v>995</v>
      </c>
      <c r="H264" s="197" t="s">
        <v>338</v>
      </c>
    </row>
    <row r="265" spans="1:8" s="20" customFormat="1" ht="283.5" customHeight="1">
      <c r="A265" s="3"/>
      <c r="B265" s="197" t="s">
        <v>356</v>
      </c>
      <c r="C265" s="197" t="s">
        <v>357</v>
      </c>
      <c r="D265" s="197" t="s">
        <v>996</v>
      </c>
      <c r="E265" s="198" t="s">
        <v>449</v>
      </c>
      <c r="F265" s="209" t="s">
        <v>997</v>
      </c>
      <c r="G265" s="197" t="s">
        <v>450</v>
      </c>
      <c r="H265" s="197" t="s">
        <v>358</v>
      </c>
    </row>
    <row r="266" spans="1:8" s="20" customFormat="1" ht="103.5" customHeight="1">
      <c r="A266" s="3"/>
      <c r="B266" s="197" t="s">
        <v>998</v>
      </c>
      <c r="C266" s="197" t="s">
        <v>999</v>
      </c>
      <c r="D266" s="322" t="s">
        <v>344</v>
      </c>
      <c r="E266" s="197" t="s">
        <v>1000</v>
      </c>
      <c r="F266" s="210">
        <v>1</v>
      </c>
      <c r="G266" s="210" t="s">
        <v>99</v>
      </c>
      <c r="H266" s="194" t="s">
        <v>1001</v>
      </c>
    </row>
    <row r="267" spans="1:8" s="20" customFormat="1" ht="156" customHeight="1">
      <c r="A267" s="3"/>
      <c r="B267" s="197" t="s">
        <v>345</v>
      </c>
      <c r="C267" s="197" t="s">
        <v>346</v>
      </c>
      <c r="D267" s="323"/>
      <c r="E267" s="197" t="s">
        <v>347</v>
      </c>
      <c r="F267" s="210">
        <v>0.66</v>
      </c>
      <c r="G267" s="197" t="s">
        <v>1002</v>
      </c>
      <c r="H267" s="194" t="s">
        <v>1003</v>
      </c>
    </row>
    <row r="268" spans="1:8" s="20" customFormat="1" ht="173.25" customHeight="1">
      <c r="A268" s="3"/>
      <c r="B268" s="197" t="s">
        <v>348</v>
      </c>
      <c r="C268" s="197" t="s">
        <v>349</v>
      </c>
      <c r="D268" s="323"/>
      <c r="E268" s="197" t="s">
        <v>350</v>
      </c>
      <c r="F268" s="210">
        <v>0.66</v>
      </c>
      <c r="G268" s="197" t="s">
        <v>1002</v>
      </c>
      <c r="H268" s="194" t="s">
        <v>1004</v>
      </c>
    </row>
    <row r="269" spans="1:8" s="20" customFormat="1" ht="119.25" customHeight="1">
      <c r="A269" s="3"/>
      <c r="B269" s="197" t="s">
        <v>351</v>
      </c>
      <c r="C269" s="197" t="s">
        <v>352</v>
      </c>
      <c r="D269" s="323"/>
      <c r="E269" s="197" t="s">
        <v>353</v>
      </c>
      <c r="F269" s="210">
        <v>1</v>
      </c>
      <c r="G269" s="210" t="s">
        <v>99</v>
      </c>
      <c r="H269" s="194" t="s">
        <v>1005</v>
      </c>
    </row>
    <row r="270" spans="1:8" s="20" customFormat="1" ht="119.25" customHeight="1">
      <c r="A270" s="3"/>
      <c r="B270" s="197" t="s">
        <v>354</v>
      </c>
      <c r="C270" s="197" t="s">
        <v>355</v>
      </c>
      <c r="D270" s="324"/>
      <c r="E270" s="197" t="s">
        <v>353</v>
      </c>
      <c r="F270" s="210">
        <v>1</v>
      </c>
      <c r="G270" s="210" t="s">
        <v>99</v>
      </c>
      <c r="H270" s="194" t="s">
        <v>1006</v>
      </c>
    </row>
    <row r="271" spans="1:8" s="20" customFormat="1" ht="119.25" customHeight="1">
      <c r="A271" s="3"/>
      <c r="B271" s="211" t="s">
        <v>1007</v>
      </c>
      <c r="C271" s="211" t="s">
        <v>481</v>
      </c>
      <c r="D271" s="325" t="s">
        <v>482</v>
      </c>
      <c r="E271" s="211" t="s">
        <v>483</v>
      </c>
      <c r="F271" s="212">
        <v>1</v>
      </c>
      <c r="G271" s="210" t="s">
        <v>99</v>
      </c>
      <c r="H271" s="213" t="s">
        <v>484</v>
      </c>
    </row>
    <row r="272" spans="1:8" s="20" customFormat="1" ht="75">
      <c r="A272" s="3"/>
      <c r="B272" s="211" t="s">
        <v>485</v>
      </c>
      <c r="C272" s="211" t="s">
        <v>486</v>
      </c>
      <c r="D272" s="326"/>
      <c r="E272" s="211" t="s">
        <v>487</v>
      </c>
      <c r="F272" s="212">
        <v>1</v>
      </c>
      <c r="G272" s="210" t="s">
        <v>99</v>
      </c>
      <c r="H272" s="213" t="s">
        <v>488</v>
      </c>
    </row>
    <row r="273" spans="1:8" s="20" customFormat="1" ht="100.5" customHeight="1">
      <c r="A273" s="3"/>
      <c r="B273" s="211" t="s">
        <v>489</v>
      </c>
      <c r="C273" s="211" t="s">
        <v>490</v>
      </c>
      <c r="D273" s="326"/>
      <c r="E273" s="211" t="s">
        <v>491</v>
      </c>
      <c r="F273" s="212">
        <v>1</v>
      </c>
      <c r="G273" s="210" t="s">
        <v>99</v>
      </c>
      <c r="H273" s="213" t="s">
        <v>492</v>
      </c>
    </row>
    <row r="274" spans="1:8" s="20" customFormat="1" ht="111.75" customHeight="1">
      <c r="A274" s="3"/>
      <c r="B274" s="211" t="s">
        <v>493</v>
      </c>
      <c r="C274" s="211" t="s">
        <v>494</v>
      </c>
      <c r="D274" s="326"/>
      <c r="E274" s="211" t="s">
        <v>495</v>
      </c>
      <c r="F274" s="212">
        <v>1</v>
      </c>
      <c r="G274" s="210" t="s">
        <v>99</v>
      </c>
      <c r="H274" s="213" t="s">
        <v>496</v>
      </c>
    </row>
    <row r="275" spans="1:8" s="20" customFormat="1" ht="119.25" customHeight="1">
      <c r="A275" s="3"/>
      <c r="B275" s="211" t="s">
        <v>497</v>
      </c>
      <c r="C275" s="211" t="s">
        <v>498</v>
      </c>
      <c r="D275" s="326"/>
      <c r="E275" s="211" t="s">
        <v>495</v>
      </c>
      <c r="F275" s="212">
        <v>1</v>
      </c>
      <c r="G275" s="210" t="s">
        <v>99</v>
      </c>
      <c r="H275" s="213" t="s">
        <v>499</v>
      </c>
    </row>
    <row r="276" spans="1:8" s="20" customFormat="1" ht="75.75" customHeight="1">
      <c r="A276" s="3"/>
      <c r="B276" s="211" t="s">
        <v>500</v>
      </c>
      <c r="C276" s="211" t="s">
        <v>501</v>
      </c>
      <c r="D276" s="326"/>
      <c r="E276" s="211" t="s">
        <v>483</v>
      </c>
      <c r="F276" s="212">
        <v>1</v>
      </c>
      <c r="G276" s="210" t="s">
        <v>99</v>
      </c>
      <c r="H276" s="213" t="s">
        <v>502</v>
      </c>
    </row>
    <row r="277" spans="1:8" s="20" customFormat="1" ht="60">
      <c r="A277" s="3"/>
      <c r="B277" s="211" t="s">
        <v>503</v>
      </c>
      <c r="C277" s="211" t="s">
        <v>504</v>
      </c>
      <c r="D277" s="326"/>
      <c r="E277" s="211" t="s">
        <v>505</v>
      </c>
      <c r="F277" s="212">
        <v>1</v>
      </c>
      <c r="G277" s="210" t="s">
        <v>99</v>
      </c>
      <c r="H277" s="213" t="s">
        <v>506</v>
      </c>
    </row>
    <row r="278" spans="1:8" s="20" customFormat="1" ht="75">
      <c r="A278" s="3"/>
      <c r="B278" s="211" t="s">
        <v>507</v>
      </c>
      <c r="C278" s="211" t="s">
        <v>508</v>
      </c>
      <c r="D278" s="326"/>
      <c r="E278" s="211" t="s">
        <v>509</v>
      </c>
      <c r="F278" s="212">
        <v>1</v>
      </c>
      <c r="G278" s="210" t="s">
        <v>99</v>
      </c>
      <c r="H278" s="213" t="s">
        <v>510</v>
      </c>
    </row>
    <row r="279" spans="1:8" s="20" customFormat="1" ht="85.5" customHeight="1">
      <c r="A279" s="3"/>
      <c r="B279" s="211" t="s">
        <v>511</v>
      </c>
      <c r="C279" s="211" t="s">
        <v>512</v>
      </c>
      <c r="D279" s="326"/>
      <c r="E279" s="211" t="s">
        <v>509</v>
      </c>
      <c r="F279" s="212">
        <v>1</v>
      </c>
      <c r="G279" s="210" t="s">
        <v>99</v>
      </c>
      <c r="H279" s="213" t="s">
        <v>513</v>
      </c>
    </row>
    <row r="280" spans="1:8" s="20" customFormat="1" ht="85.5" customHeight="1">
      <c r="A280" s="3"/>
      <c r="B280" s="211" t="s">
        <v>514</v>
      </c>
      <c r="C280" s="211" t="s">
        <v>515</v>
      </c>
      <c r="D280" s="326"/>
      <c r="E280" s="211" t="s">
        <v>509</v>
      </c>
      <c r="F280" s="212">
        <v>1</v>
      </c>
      <c r="G280" s="210" t="s">
        <v>99</v>
      </c>
      <c r="H280" s="213" t="s">
        <v>513</v>
      </c>
    </row>
    <row r="281" spans="1:8" s="20" customFormat="1" ht="102.75" customHeight="1">
      <c r="A281" s="3"/>
      <c r="B281" s="211" t="s">
        <v>516</v>
      </c>
      <c r="C281" s="211" t="s">
        <v>517</v>
      </c>
      <c r="D281" s="326"/>
      <c r="E281" s="211" t="s">
        <v>483</v>
      </c>
      <c r="F281" s="212">
        <v>1</v>
      </c>
      <c r="G281" s="210" t="s">
        <v>99</v>
      </c>
      <c r="H281" s="213" t="s">
        <v>518</v>
      </c>
    </row>
    <row r="282" spans="1:8" s="20" customFormat="1" ht="127.5" customHeight="1">
      <c r="A282" s="3"/>
      <c r="B282" s="211" t="s">
        <v>1008</v>
      </c>
      <c r="C282" s="211" t="s">
        <v>519</v>
      </c>
      <c r="D282" s="326"/>
      <c r="E282" s="211" t="s">
        <v>483</v>
      </c>
      <c r="F282" s="212">
        <v>1</v>
      </c>
      <c r="G282" s="210" t="s">
        <v>99</v>
      </c>
      <c r="H282" s="213" t="s">
        <v>520</v>
      </c>
    </row>
    <row r="283" spans="1:8" s="20" customFormat="1" ht="69.75" customHeight="1">
      <c r="A283" s="3"/>
      <c r="B283" s="211" t="s">
        <v>521</v>
      </c>
      <c r="C283" s="211" t="s">
        <v>522</v>
      </c>
      <c r="D283" s="326"/>
      <c r="E283" s="211" t="s">
        <v>483</v>
      </c>
      <c r="F283" s="212">
        <v>1</v>
      </c>
      <c r="G283" s="210" t="s">
        <v>99</v>
      </c>
      <c r="H283" s="213" t="s">
        <v>523</v>
      </c>
    </row>
    <row r="284" spans="1:8" s="20" customFormat="1" ht="111.75" customHeight="1">
      <c r="A284" s="3"/>
      <c r="B284" s="211" t="s">
        <v>524</v>
      </c>
      <c r="C284" s="211" t="s">
        <v>525</v>
      </c>
      <c r="D284" s="327"/>
      <c r="E284" s="211" t="s">
        <v>483</v>
      </c>
      <c r="F284" s="212">
        <v>1</v>
      </c>
      <c r="G284" s="210" t="s">
        <v>99</v>
      </c>
      <c r="H284" s="210"/>
    </row>
    <row r="285" spans="1:8" s="20" customFormat="1" ht="286.5" customHeight="1">
      <c r="A285" s="3"/>
      <c r="B285" s="211" t="s">
        <v>1009</v>
      </c>
      <c r="C285" s="211" t="s">
        <v>1010</v>
      </c>
      <c r="D285" s="210" t="s">
        <v>99</v>
      </c>
      <c r="E285" s="210" t="s">
        <v>99</v>
      </c>
      <c r="F285" s="210" t="s">
        <v>99</v>
      </c>
      <c r="G285" s="210" t="s">
        <v>99</v>
      </c>
      <c r="H285" s="211"/>
    </row>
    <row r="286" spans="1:8" s="20" customFormat="1" ht="140.25" customHeight="1">
      <c r="A286" s="3"/>
      <c r="B286" s="197" t="s">
        <v>1011</v>
      </c>
      <c r="C286" s="197" t="s">
        <v>1012</v>
      </c>
      <c r="D286" s="197" t="s">
        <v>1013</v>
      </c>
      <c r="E286" s="197" t="str">
        <f>UPPER("comunidad aeronáutica, personal técnico de la DMH, usuarios de servicios meteorológicos y la población general.")</f>
        <v>COMUNIDAD AERONÁUTICA, PERSONAL TÉCNICO DE LA DMH, USUARIOS DE SERVICIOS METEOROLÓGICOS Y LA POBLACIÓN GENERAL.</v>
      </c>
      <c r="F286" s="199">
        <v>1</v>
      </c>
      <c r="G286" s="210" t="s">
        <v>99</v>
      </c>
      <c r="H286" s="197" t="s">
        <v>1014</v>
      </c>
    </row>
    <row r="287" spans="1:8" s="20" customFormat="1" ht="134.25" customHeight="1">
      <c r="A287" s="3"/>
      <c r="B287" s="197" t="str">
        <f>UPPER("actualización tecnologica DE EQUIPOS Y Sensores DE LAS ESTACIONES , SAN COSME Y DAMIAN, CUIDAD DEL ESTE, POZO HONDO , LAGERENZa,  GRAL.DIAZ , E IPTA CHACO CENTRAL.")</f>
        <v>ACTUALIZACIÓN TECNOLOGICA DE EQUIPOS Y SENSORES DE LAS ESTACIONES , SAN COSME Y DAMIAN, CUIDAD DEL ESTE, POZO HONDO , LAGERENZA,  GRAL.DIAZ , E IPTA CHACO CENTRAL.</v>
      </c>
      <c r="C287" s="197" t="s">
        <v>1012</v>
      </c>
      <c r="D287" s="197" t="s">
        <v>1015</v>
      </c>
      <c r="E287" s="197" t="str">
        <f>UPPER("comunidad aeronáutica, personal técnico de la DMH, usuarios de servicios meteorológicos y la población general.")</f>
        <v>COMUNIDAD AERONÁUTICA, PERSONAL TÉCNICO DE LA DMH, USUARIOS DE SERVICIOS METEOROLÓGICOS Y LA POBLACIÓN GENERAL.</v>
      </c>
      <c r="F287" s="199">
        <v>1</v>
      </c>
      <c r="G287" s="210" t="s">
        <v>99</v>
      </c>
      <c r="H287" s="197" t="s">
        <v>1016</v>
      </c>
    </row>
    <row r="288" spans="1:8" s="20" customFormat="1" ht="174" customHeight="1">
      <c r="A288" s="3"/>
      <c r="B288" s="197" t="s">
        <v>1017</v>
      </c>
      <c r="C288" s="197" t="str">
        <f>UPPER("garantizar el suministro ininterrumpido de energía eléctrica en el Comando de Mantenimiento del CMN.")</f>
        <v>GARANTIZAR EL SUMINISTRO ININTERRUMPIDO DE ENERGÍA ELÉCTRICA EN EL COMANDO DE MANTENIMIENTO DEL CMN.</v>
      </c>
      <c r="D288" s="197" t="str">
        <f>UPPER("Mejorar la seguridad y estabilidad energética de las instalaciones del CMN.")</f>
        <v>MEJORAR LA SEGURIDAD Y ESTABILIDAD ENERGÉTICA DE LAS INSTALACIONES DEL CMN.</v>
      </c>
      <c r="E288" s="197" t="str">
        <f>UPPER(" áreas operativas y administrativas, así como todas las unidades que dependen del suministro de energía continua para el desarrollo de sus funciones.")</f>
        <v xml:space="preserve"> ÁREAS OPERATIVAS Y ADMINISTRATIVAS, ASÍ COMO TODAS LAS UNIDADES QUE DEPENDEN DEL SUMINISTRO DE ENERGÍA CONTINUA PARA EL DESARROLLO DE SUS FUNCIONES.</v>
      </c>
      <c r="F288" s="199">
        <v>1</v>
      </c>
      <c r="G288" s="210" t="s">
        <v>99</v>
      </c>
      <c r="H288" s="194" t="s">
        <v>526</v>
      </c>
    </row>
    <row r="289" spans="1:8" s="20" customFormat="1" ht="144.75" customHeight="1">
      <c r="A289" s="3"/>
      <c r="B289" s="197" t="s">
        <v>1018</v>
      </c>
      <c r="C289" s="197" t="str">
        <f>UPPER("Garantizar un entorno de trabajo seguro, funcional y adecuado.")</f>
        <v>GARANTIZAR UN ENTORNO DE TRABAJO SEGURO, FUNCIONAL Y ADECUADO.</v>
      </c>
      <c r="D289" s="197" t="str">
        <f>UPPER("Realizar reparaciones estructurales y de infraestructura necesarias para mantener las oficinas en óptimas condiciones.")</f>
        <v>REALIZAR REPARACIONES ESTRUCTURALES Y DE INFRAESTRUCTURA NECESARIAS PARA MANTENER LAS OFICINAS EN ÓPTIMAS CONDICIONES.</v>
      </c>
      <c r="E289" s="197" t="str">
        <f>UPPER("comunidad aeronáutica, personal técnico de la DMH, usuarios de servicios meteorológicos y la población general.")</f>
        <v>COMUNIDAD AERONÁUTICA, PERSONAL TÉCNICO DE LA DMH, USUARIOS DE SERVICIOS METEOROLÓGICOS Y LA POBLACIÓN GENERAL.</v>
      </c>
      <c r="F289" s="199">
        <v>1</v>
      </c>
      <c r="G289" s="210" t="s">
        <v>99</v>
      </c>
      <c r="H289" s="194" t="s">
        <v>527</v>
      </c>
    </row>
    <row r="290" spans="1:8" s="20" customFormat="1" ht="190.5" customHeight="1">
      <c r="A290" s="3"/>
      <c r="B290" s="197" t="s">
        <v>1019</v>
      </c>
      <c r="C290" s="197" t="str">
        <f>UPPER("Garantizar la operatividad continua y eficiente de los sistemas críticos")</f>
        <v>GARANTIZAR LA OPERATIVIDAD CONTINUA Y EFICIENTE DE LOS SISTEMAS CRÍTICOS</v>
      </c>
      <c r="D290" s="197" t="str">
        <f>UPPER("Asegurar la disponibilidad ininterrumpida de energía en instalaciones estratégicas.")</f>
        <v>ASEGURAR LA DISPONIBILIDAD ININTERRUMPIDA DE ENERGÍA EN INSTALACIONES ESTRATÉGICAS.</v>
      </c>
      <c r="E290" s="197" t="str">
        <f>UPPER("Personal administrativo, técnico y operativo de la DMH, así como usuarios externos.")</f>
        <v>PERSONAL ADMINISTRATIVO, TÉCNICO Y OPERATIVO DE LA DMH, ASÍ COMO USUARIOS EXTERNOS.</v>
      </c>
      <c r="F290" s="199">
        <v>1</v>
      </c>
      <c r="G290" s="210" t="s">
        <v>99</v>
      </c>
      <c r="H290" s="194" t="s">
        <v>528</v>
      </c>
    </row>
    <row r="291" spans="1:8" s="20" customFormat="1" ht="124.5" customHeight="1">
      <c r="A291" s="3"/>
      <c r="B291" s="197" t="s">
        <v>1020</v>
      </c>
      <c r="C291" s="197" t="str">
        <f>UPPER("Garantizar el mantenimiento adecuado y la limpieza de los jardines meteorológicos e hidrológicos distribuidos en el país.")</f>
        <v>GARANTIZAR EL MANTENIMIENTO ADECUADO Y LA LIMPIEZA DE LOS JARDINES METEOROLÓGICOS E HIDROLÓGICOS DISTRIBUIDOS EN EL PAÍS.</v>
      </c>
      <c r="D291" s="197" t="str">
        <f>UPPER("Preservar la infraestructura y condiciones ambientales de cada estación.")</f>
        <v>PRESERVAR LA INFRAESTRUCTURA Y CONDICIONES AMBIENTALES DE CADA ESTACIÓN.</v>
      </c>
      <c r="E291" s="197" t="str">
        <f>UPPER("población general que se beneficia de los servicios meteorológicos y de pronóstico proporcionados a nivel nacional.")</f>
        <v>POBLACIÓN GENERAL QUE SE BENEFICIA DE LOS SERVICIOS METEOROLÓGICOS Y DE PRONÓSTICO PROPORCIONADOS A NIVEL NACIONAL.</v>
      </c>
      <c r="F291" s="199">
        <v>1</v>
      </c>
      <c r="G291" s="210" t="s">
        <v>99</v>
      </c>
      <c r="H291" s="194" t="s">
        <v>529</v>
      </c>
    </row>
    <row r="292" spans="1:8" s="20" customFormat="1" ht="152.25" customHeight="1">
      <c r="A292" s="3"/>
      <c r="B292" s="197" t="s">
        <v>1021</v>
      </c>
      <c r="C292" s="197" t="str">
        <f>UPPER("Garantizar el correcto funcionamiento y la precisión de la red de estaciones meteorológicas automáticas de la DMH DINAC .")</f>
        <v>GARANTIZAR EL CORRECTO FUNCIONAMIENTO Y LA PRECISIÓN DE LA RED DE ESTACIONES METEOROLÓGICAS AUTOMÁTICAS DE LA DMH DINAC .</v>
      </c>
      <c r="D292" s="197" t="str">
        <f>UPPER("Optimizar la red de estaciones para mejorar la calidad y disponibilidad de datos meteorológicos.")</f>
        <v>OPTIMIZAR LA RED DE ESTACIONES PARA MEJORAR LA CALIDAD Y DISPONIBILIDAD DE DATOS METEOROLÓGICOS.</v>
      </c>
      <c r="E292" s="197" t="str">
        <f>UPPER("comunidad aeronáutica, organismos de emergencia, agricultores, operadores turísticos, y la ciudadanía en general.")</f>
        <v>COMUNIDAD AERONÁUTICA, ORGANISMOS DE EMERGENCIA, AGRICULTORES, OPERADORES TURÍSTICOS, Y LA CIUDADANÍA EN GENERAL.</v>
      </c>
      <c r="F292" s="199">
        <v>1</v>
      </c>
      <c r="G292" s="210" t="s">
        <v>99</v>
      </c>
      <c r="H292" s="194" t="s">
        <v>530</v>
      </c>
    </row>
    <row r="293" spans="1:8" s="20" customFormat="1" ht="169.5" customHeight="1">
      <c r="A293" s="3"/>
      <c r="B293" s="197" t="s">
        <v>1022</v>
      </c>
      <c r="C293" s="197" t="str">
        <f>UPPER("Garantizar el óptimo funcionamiento y la continuidad operativa del sistema generador y visualizador de datos meteorológicos aeronáuticos del AISP - DMA DINAC.")</f>
        <v>GARANTIZAR EL ÓPTIMO FUNCIONAMIENTO Y LA CONTINUIDAD OPERATIVA DEL SISTEMA GENERADOR Y VISUALIZADOR DE DATOS METEOROLÓGICOS AERONÁUTICOS DEL AISP - DMA DINAC.</v>
      </c>
      <c r="D293" s="197" t="str">
        <f>UPPER("Realizar el mantenimiento preventivo del sistema para evitar fallos y asegurar la precisión de los datos.")</f>
        <v>REALIZAR EL MANTENIMIENTO PREVENTIVO DEL SISTEMA PARA EVITAR FALLOS Y ASEGURAR LA PRECISIÓN DE LOS DATOS.</v>
      </c>
      <c r="E293" s="197" t="str">
        <f>UPPER("comunidad aeronáutica, usuarios del sistema de información meteorológica de la DINAC, incluyendo operadores de vuelo, aerolíneas, y organismos reguladores.")</f>
        <v>COMUNIDAD AERONÁUTICA, USUARIOS DEL SISTEMA DE INFORMACIÓN METEOROLÓGICA DE LA DINAC, INCLUYENDO OPERADORES DE VUELO, AEROLÍNEAS, Y ORGANISMOS REGULADORES.</v>
      </c>
      <c r="F293" s="199">
        <v>1</v>
      </c>
      <c r="G293" s="210" t="s">
        <v>99</v>
      </c>
      <c r="H293" s="194" t="s">
        <v>531</v>
      </c>
    </row>
    <row r="294" spans="1:8" s="20" customFormat="1" ht="206.25" customHeight="1">
      <c r="A294" s="3"/>
      <c r="B294" s="197" t="s">
        <v>1023</v>
      </c>
      <c r="C294" s="197" t="str">
        <f>UPPER("Garantizar el funcionamiento óptimo y continuo del radar meteorológico.")</f>
        <v>GARANTIZAR EL FUNCIONAMIENTO ÓPTIMO Y CONTINUO DEL RADAR METEOROLÓGICO.</v>
      </c>
      <c r="D294" s="197" t="str">
        <f>UPPER("Mantener el radar meteorológico en condiciones operativas con un mínimo de interrupciones.")</f>
        <v>MANTENER EL RADAR METEOROLÓGICO EN CONDICIONES OPERATIVAS CON UN MÍNIMO DE INTERRUPCIONES.</v>
      </c>
      <c r="E294" s="197" t="str">
        <f>UPPER("Usuarios de servicios meteorológicos, aerolíneas, autoridades aeronáuticas y el público en general que depende de datos precisos para la seguridad y planificación de actividades.")</f>
        <v>USUARIOS DE SERVICIOS METEOROLÓGICOS, AEROLÍNEAS, AUTORIDADES AERONÁUTICAS Y EL PÚBLICO EN GENERAL QUE DEPENDE DE DATOS PRECISOS PARA LA SEGURIDAD Y PLANIFICACIÓN DE ACTIVIDADES.</v>
      </c>
      <c r="F294" s="199">
        <v>1</v>
      </c>
      <c r="G294" s="210" t="s">
        <v>99</v>
      </c>
      <c r="H294" s="194" t="s">
        <v>532</v>
      </c>
    </row>
    <row r="295" spans="1:8" s="20" customFormat="1" ht="156" customHeight="1">
      <c r="A295" s="3"/>
      <c r="B295" s="197" t="s">
        <v>1024</v>
      </c>
      <c r="C295" s="197" t="str">
        <f>UPPER("garantizar la calidad y precisión de los datos meteorológicos e hidrológicos.")</f>
        <v>GARANTIZAR LA CALIDAD Y PRECISIÓN DE LOS DATOS METEOROLÓGICOS E HIDROLÓGICOS.</v>
      </c>
      <c r="D295" s="197" t="str">
        <f>UPPER("Modernizar y ampliar la red de estaciones meteorológicas e hidrológicas para una cobertura más precisa.")</f>
        <v>MODERNIZAR Y AMPLIAR LA RED DE ESTACIONES METEOROLÓGICAS E HIDROLÓGICAS PARA UNA COBERTURA MÁS PRECISA.</v>
      </c>
      <c r="E295" s="197" t="str">
        <f>UPPER("comunidad aeronáutica, instituciones meteorológicas, organismos de gestión de riesgos y la población general.")</f>
        <v>COMUNIDAD AERONÁUTICA, INSTITUCIONES METEOROLÓGICAS, ORGANISMOS DE GESTIÓN DE RIESGOS Y LA POBLACIÓN GENERAL.</v>
      </c>
      <c r="F295" s="199">
        <v>1</v>
      </c>
      <c r="G295" s="210" t="s">
        <v>99</v>
      </c>
      <c r="H295" s="194" t="s">
        <v>533</v>
      </c>
    </row>
    <row r="296" spans="1:8" s="20" customFormat="1" ht="192.75" customHeight="1">
      <c r="A296" s="3"/>
      <c r="B296" s="197" t="s">
        <v>1025</v>
      </c>
      <c r="C296" s="197" t="str">
        <f>UPPER("Garantizar el funcionamiento óptimo y continuo de los grupos electrógenos del CMN, Radar Meteorológico, Datacenter y Cabecera Norte del AISP, y la adquisición de transformadores eléctricos ")</f>
        <v xml:space="preserve">GARANTIZAR EL FUNCIONAMIENTO ÓPTIMO Y CONTINUO DE LOS GRUPOS ELECTRÓGENOS DEL CMN, RADAR METEOROLÓGICO, DATACENTER Y CABECERA NORTE DEL AISP, Y LA ADQUISICIÓN DE TRANSFORMADORES ELÉCTRICOS </v>
      </c>
      <c r="D296" s="197" t="str">
        <f>UPPER("Realizar el mantenimiento preventivo y correctivo de todos los grupos electrógenos involucrados para asegurar su operatividad. ")</f>
        <v xml:space="preserve">REALIZAR EL MANTENIMIENTO PREVENTIVO Y CORRECTIVO DE TODOS LOS GRUPOS ELECTRÓGENOS INVOLUCRADOS PARA ASEGURAR SU OPERATIVIDAD. </v>
      </c>
      <c r="E296" s="197" t="str">
        <f>UPPER("personal operativo del AISP y del CMN, así como a los usuarios de los servicios meteorológicos.")</f>
        <v>PERSONAL OPERATIVO DEL AISP Y DEL CMN, ASÍ COMO A LOS USUARIOS DE LOS SERVICIOS METEOROLÓGICOS.</v>
      </c>
      <c r="F296" s="199">
        <v>1</v>
      </c>
      <c r="G296" s="210" t="s">
        <v>99</v>
      </c>
      <c r="H296" s="194" t="s">
        <v>528</v>
      </c>
    </row>
    <row r="297" spans="1:8" s="20" customFormat="1" ht="133.5" customHeight="1">
      <c r="A297" s="3"/>
      <c r="B297" s="214" t="s">
        <v>462</v>
      </c>
      <c r="C297" s="197" t="str">
        <f>UPPER("Garantizar la recolección y generación continua de datos meteorológicos sinópticos. ")</f>
        <v xml:space="preserve">GARANTIZAR LA RECOLECCIÓN Y GENERACIÓN CONTINUA DE DATOS METEOROLÓGICOS SINÓPTICOS. </v>
      </c>
      <c r="D297" s="197" t="str">
        <f>UPPER("Asegurar la transmisión regular y precisa de datos meteorológicos en tiempo real para fortalecer el análisis y predicción climática.")</f>
        <v>ASEGURAR LA TRANSMISIÓN REGULAR Y PRECISA DE DATOS METEOROLÓGICOS EN TIEMPO REAL PARA FORTALECER EL ANÁLISIS Y PREDICCIÓN CLIMÁTICA.</v>
      </c>
      <c r="E297" s="197" t="str">
        <f>UPPER("Instituciones gubernamentales, servicios meteorológicos, la comunidad científica, y la población en general.")</f>
        <v>INSTITUCIONES GUBERNAMENTALES, SERVICIOS METEOROLÓGICOS, LA COMUNIDAD CIENTÍFICA, Y LA POBLACIÓN EN GENERAL.</v>
      </c>
      <c r="F297" s="215">
        <v>0.95</v>
      </c>
      <c r="G297" s="210" t="s">
        <v>99</v>
      </c>
      <c r="H297" s="216" t="s">
        <v>359</v>
      </c>
    </row>
    <row r="298" spans="1:8" s="20" customFormat="1" ht="210" customHeight="1">
      <c r="A298" s="3"/>
      <c r="B298" s="214" t="s">
        <v>360</v>
      </c>
      <c r="C298" s="197" t="str">
        <f>UPPER("Generar y proporcionar datos precisos y continuos sobre las condiciones meteorológicas de superficie.")</f>
        <v>GENERAR Y PROPORCIONAR DATOS PRECISOS Y CONTINUOS SOBRE LAS CONDICIONES METEOROLÓGICAS DE SUPERFICIE.</v>
      </c>
      <c r="D298" s="197" t="str">
        <f>UPPER("Mejorar la precisión en el pronóstico del tiempo y alertas meteorológicas.")</f>
        <v>MEJORAR LA PRECISIÓN EN EL PRONÓSTICO DEL TIEMPO Y ALERTAS METEOROLÓGICAS.</v>
      </c>
      <c r="E298" s="197" t="str">
        <f>UPPER("Usuarios de los sectores agrícola, aeronáutico, hidrológico y comunidades locales que dependan de la información meteorológica para la planificación y respuesta ante eventos climáticos.")</f>
        <v>USUARIOS DE LOS SECTORES AGRÍCOLA, AERONÁUTICO, HIDROLÓGICO Y COMUNIDADES LOCALES QUE DEPENDAN DE LA INFORMACIÓN METEOROLÓGICA PARA LA PLANIFICACIÓN Y RESPUESTA ANTE EVENTOS CLIMÁTICOS.</v>
      </c>
      <c r="F298" s="215">
        <v>0.95</v>
      </c>
      <c r="G298" s="210" t="s">
        <v>99</v>
      </c>
      <c r="H298" s="216" t="s">
        <v>212</v>
      </c>
    </row>
    <row r="299" spans="1:8" s="20" customFormat="1" ht="247.5" customHeight="1">
      <c r="A299" s="3"/>
      <c r="B299" s="214" t="s">
        <v>361</v>
      </c>
      <c r="C299" s="197" t="str">
        <f>UPPER("Generar datos precisos y confiables sobre el perfil atmosférico, que permitan el análisis de las condiciones meteorológicas en diferentes alturas.")</f>
        <v>GENERAR DATOS PRECISOS Y CONFIABLES SOBRE EL PERFIL ATMOSFÉRICO, QUE PERMITAN EL ANÁLISIS DE LAS CONDICIONES METEOROLÓGICAS EN DIFERENTES ALTURAS.</v>
      </c>
      <c r="D299" s="197" t="str">
        <f>UPPER("Mejorar la calidad de los pronósticos meteorológicos y el monitoreo del clima.")</f>
        <v>MEJORAR LA CALIDAD DE LOS PRONÓSTICOS METEOROLÓGICOS Y EL MONITOREO DEL CLIMA.</v>
      </c>
      <c r="E299" s="197" t="str">
        <f>UPPER("comunidad aeronáutica, incluyendo pilotos, controladores de tráfico aéreo y operadores de aeropuertos, así como a meteorólogos, investigadores y otras entidades involucradas en la predicción y análisis del clima.")</f>
        <v>COMUNIDAD AERONÁUTICA, INCLUYENDO PILOTOS, CONTROLADORES DE TRÁFICO AÉREO Y OPERADORES DE AEROPUERTOS, ASÍ COMO A METEORÓLOGOS, INVESTIGADORES Y OTRAS ENTIDADES INVOLUCRADAS EN LA PREDICCIÓN Y ANÁLISIS DEL CLIMA.</v>
      </c>
      <c r="F299" s="215">
        <v>0.75</v>
      </c>
      <c r="G299" s="210" t="s">
        <v>99</v>
      </c>
      <c r="H299" s="214" t="s">
        <v>362</v>
      </c>
    </row>
    <row r="300" spans="1:8" s="20" customFormat="1" ht="165" customHeight="1">
      <c r="A300" s="3"/>
      <c r="B300" s="214" t="s">
        <v>1026</v>
      </c>
      <c r="C300" s="197" t="str">
        <f>UPPER("Proporcionar datos precisos y actualizados de imágenes satelitales para el monitoreo y análisis meteorológico.")</f>
        <v>PROPORCIONAR DATOS PRECISOS Y ACTUALIZADOS DE IMÁGENES SATELITALES PARA EL MONITOREO Y ANÁLISIS METEOROLÓGICO.</v>
      </c>
      <c r="D300" s="197" t="str">
        <f>UPPER("Incrementar la precisión en las predicciones y alertas meteorológicas mediante el uso de datos satelitales avanzados.")</f>
        <v>INCREMENTAR LA PRECISIÓN EN LAS PREDICCIONES Y ALERTAS METEOROLÓGICAS MEDIANTE EL USO DE DATOS SATELITALES AVANZADOS.</v>
      </c>
      <c r="E300" s="197" t="str">
        <f>UPPER("comunidad en general, instituciones gubernamentales, organismos de protección civil, agricultores, y el sector aeronáutico.")</f>
        <v>COMUNIDAD EN GENERAL, INSTITUCIONES GUBERNAMENTALES, ORGANISMOS DE PROTECCIÓN CIVIL, AGRICULTORES, Y EL SECTOR AERONÁUTICO.</v>
      </c>
      <c r="F300" s="215">
        <v>1</v>
      </c>
      <c r="G300" s="210" t="s">
        <v>99</v>
      </c>
      <c r="H300" s="216" t="s">
        <v>363</v>
      </c>
    </row>
    <row r="301" spans="1:8" s="20" customFormat="1" ht="219" customHeight="1">
      <c r="A301" s="3"/>
      <c r="B301" s="214" t="s">
        <v>1027</v>
      </c>
      <c r="C301" s="197" t="str">
        <f>UPPER("Mejorar la capacidad de monitoreo y análisis meteorológico, optimizando la predicción y alerta temprana de fenómenos atmosféricos severos.")</f>
        <v>MEJORAR LA CAPACIDAD DE MONITOREO Y ANÁLISIS METEOROLÓGICO, OPTIMIZANDO LA PREDICCIÓN Y ALERTA TEMPRANA DE FENÓMENOS ATMOSFÉRICOS SEVEROS.</v>
      </c>
      <c r="D301" s="197" t="str">
        <f>UPPER("Incrementar la eficiencia en la emisión de alertas meteorológicas para la toma de decisiones operativas.")</f>
        <v>INCREMENTAR LA EFICIENCIA EN LA EMISIÓN DE ALERTAS METEOROLÓGICAS PARA LA TOMA DE DECISIONES OPERATIVAS.</v>
      </c>
      <c r="E301" s="197" t="str">
        <f>UPPER("población general, con un enfoque particular en comunidades vulnerables a fenómenos meteorológicos extremos, así como sectores como la aviación, la agricultura y la gestión de recursos hídricos.")</f>
        <v>POBLACIÓN GENERAL, CON UN ENFOQUE PARTICULAR EN COMUNIDADES VULNERABLES A FENÓMENOS METEOROLÓGICOS EXTREMOS, ASÍ COMO SECTORES COMO LA AVIACIÓN, LA AGRICULTURA Y LA GESTIÓN DE RECURSOS HÍDRICOS.</v>
      </c>
      <c r="F301" s="215">
        <v>0.9</v>
      </c>
      <c r="G301" s="210" t="s">
        <v>99</v>
      </c>
      <c r="H301" s="216" t="s">
        <v>364</v>
      </c>
    </row>
    <row r="302" spans="1:8" s="20" customFormat="1" ht="103.5" customHeight="1">
      <c r="A302" s="3"/>
      <c r="B302" s="197" t="s">
        <v>339</v>
      </c>
      <c r="C302" s="197" t="s">
        <v>340</v>
      </c>
      <c r="D302" s="197" t="s">
        <v>341</v>
      </c>
      <c r="E302" s="198" t="s">
        <v>336</v>
      </c>
      <c r="F302" s="199">
        <v>1</v>
      </c>
      <c r="G302" s="198" t="s">
        <v>342</v>
      </c>
      <c r="H302" s="217" t="s">
        <v>343</v>
      </c>
    </row>
    <row r="303" spans="1:8" s="20" customFormat="1" ht="390.75" customHeight="1">
      <c r="A303" s="3"/>
      <c r="B303" s="218"/>
      <c r="C303" s="219"/>
      <c r="D303" s="219"/>
      <c r="E303" s="220"/>
      <c r="F303" s="221"/>
      <c r="G303" s="220"/>
      <c r="H303" s="222"/>
    </row>
    <row r="304" spans="1:8" s="20" customFormat="1" ht="138" customHeight="1">
      <c r="A304" s="3"/>
      <c r="B304" s="218"/>
      <c r="C304" s="219"/>
      <c r="D304" s="219"/>
      <c r="E304" s="220"/>
      <c r="F304" s="221"/>
      <c r="G304" s="220"/>
      <c r="H304" s="222"/>
    </row>
    <row r="305" spans="1:9" s="20" customFormat="1" ht="30.75" customHeight="1">
      <c r="A305" s="3"/>
      <c r="B305" s="227"/>
      <c r="C305" s="219"/>
      <c r="D305" s="219"/>
      <c r="E305" s="220"/>
      <c r="F305" s="221"/>
      <c r="G305" s="220"/>
      <c r="H305" s="222"/>
    </row>
    <row r="306" spans="1:9" s="20" customFormat="1" ht="304.5" customHeight="1">
      <c r="A306" s="3"/>
      <c r="B306" s="123"/>
      <c r="C306" s="124"/>
      <c r="D306" s="124"/>
      <c r="E306" s="124"/>
      <c r="F306" s="124"/>
      <c r="G306" s="124"/>
      <c r="H306" s="125"/>
      <c r="I306"/>
    </row>
    <row r="307" spans="1:9" s="3" customFormat="1" ht="315.75" customHeight="1">
      <c r="B307" s="122"/>
      <c r="C307" s="119"/>
      <c r="D307" s="119"/>
      <c r="E307" s="119"/>
      <c r="F307" s="120"/>
      <c r="G307" s="119"/>
      <c r="H307" s="121"/>
    </row>
    <row r="308" spans="1:9" s="3" customFormat="1" ht="21" customHeight="1">
      <c r="B308" s="395" t="s">
        <v>71</v>
      </c>
      <c r="C308" s="396"/>
      <c r="D308" s="396"/>
      <c r="E308" s="396"/>
      <c r="F308" s="396"/>
      <c r="G308" s="396"/>
      <c r="H308" s="397"/>
    </row>
    <row r="309" spans="1:9" s="3" customFormat="1" ht="31.5">
      <c r="B309" s="40" t="s">
        <v>22</v>
      </c>
      <c r="C309" s="40" t="s">
        <v>23</v>
      </c>
      <c r="D309" s="11" t="s">
        <v>53</v>
      </c>
      <c r="E309" s="40" t="s">
        <v>24</v>
      </c>
      <c r="F309" s="40" t="s">
        <v>25</v>
      </c>
      <c r="G309" s="35" t="s">
        <v>26</v>
      </c>
      <c r="H309" s="40" t="s">
        <v>27</v>
      </c>
    </row>
    <row r="310" spans="1:9" s="3" customFormat="1" ht="90">
      <c r="B310" s="53">
        <v>438888</v>
      </c>
      <c r="C310" s="54" t="s">
        <v>1348</v>
      </c>
      <c r="D310" s="56">
        <v>45322</v>
      </c>
      <c r="E310" s="53">
        <v>3702600000</v>
      </c>
      <c r="F310" s="55" t="s">
        <v>1349</v>
      </c>
      <c r="G310" s="7" t="s">
        <v>1350</v>
      </c>
      <c r="H310" s="55" t="s">
        <v>1351</v>
      </c>
    </row>
    <row r="311" spans="1:9" s="3" customFormat="1" ht="90">
      <c r="B311" s="53">
        <v>439327</v>
      </c>
      <c r="C311" s="54" t="s">
        <v>1352</v>
      </c>
      <c r="D311" s="56">
        <v>45349</v>
      </c>
      <c r="E311" s="53">
        <v>79000000</v>
      </c>
      <c r="F311" s="55" t="s">
        <v>1353</v>
      </c>
      <c r="G311" s="7" t="s">
        <v>1350</v>
      </c>
      <c r="H311" s="55" t="s">
        <v>1354</v>
      </c>
    </row>
    <row r="312" spans="1:9" s="3" customFormat="1" ht="75">
      <c r="B312" s="53">
        <v>436184</v>
      </c>
      <c r="C312" s="54" t="s">
        <v>1355</v>
      </c>
      <c r="D312" s="56">
        <v>45373</v>
      </c>
      <c r="E312" s="53">
        <v>80000000</v>
      </c>
      <c r="F312" s="55" t="s">
        <v>1356</v>
      </c>
      <c r="G312" s="7" t="s">
        <v>1350</v>
      </c>
      <c r="H312" s="55" t="s">
        <v>1357</v>
      </c>
    </row>
    <row r="313" spans="1:9" s="3" customFormat="1" ht="60">
      <c r="B313" s="53">
        <v>438837</v>
      </c>
      <c r="C313" s="54" t="s">
        <v>1358</v>
      </c>
      <c r="D313" s="56">
        <v>45376</v>
      </c>
      <c r="E313" s="53">
        <v>158400000</v>
      </c>
      <c r="F313" s="55" t="s">
        <v>1359</v>
      </c>
      <c r="G313" s="7" t="s">
        <v>1350</v>
      </c>
      <c r="H313" s="55" t="s">
        <v>1360</v>
      </c>
    </row>
    <row r="314" spans="1:9" s="3" customFormat="1" ht="75">
      <c r="B314" s="53">
        <v>439500</v>
      </c>
      <c r="C314" s="54" t="s">
        <v>1361</v>
      </c>
      <c r="D314" s="56">
        <v>45383</v>
      </c>
      <c r="E314" s="53">
        <v>31500000</v>
      </c>
      <c r="F314" s="7" t="s">
        <v>1362</v>
      </c>
      <c r="G314" s="7" t="s">
        <v>1350</v>
      </c>
      <c r="H314" s="55" t="s">
        <v>1363</v>
      </c>
    </row>
    <row r="315" spans="1:9" s="3" customFormat="1" ht="90">
      <c r="B315" s="53">
        <v>436740</v>
      </c>
      <c r="C315" s="54" t="s">
        <v>1364</v>
      </c>
      <c r="D315" s="56">
        <v>45386</v>
      </c>
      <c r="E315" s="53">
        <v>149925000</v>
      </c>
      <c r="F315" s="55" t="s">
        <v>1365</v>
      </c>
      <c r="G315" s="7" t="s">
        <v>1350</v>
      </c>
      <c r="H315" s="55" t="s">
        <v>1366</v>
      </c>
    </row>
    <row r="316" spans="1:9" s="3" customFormat="1" ht="90">
      <c r="B316" s="53">
        <v>438242</v>
      </c>
      <c r="C316" s="54" t="s">
        <v>1367</v>
      </c>
      <c r="D316" s="56">
        <v>45386</v>
      </c>
      <c r="E316" s="53">
        <v>647712000</v>
      </c>
      <c r="F316" s="55" t="s">
        <v>1368</v>
      </c>
      <c r="G316" s="7" t="s">
        <v>1369</v>
      </c>
      <c r="H316" s="55" t="s">
        <v>1370</v>
      </c>
    </row>
    <row r="317" spans="1:9" s="3" customFormat="1" ht="120">
      <c r="B317" s="53">
        <v>440035</v>
      </c>
      <c r="C317" s="54" t="s">
        <v>1371</v>
      </c>
      <c r="D317" s="56">
        <v>45398</v>
      </c>
      <c r="E317" s="53">
        <v>76988750</v>
      </c>
      <c r="F317" s="55" t="s">
        <v>1301</v>
      </c>
      <c r="G317" s="7" t="s">
        <v>1350</v>
      </c>
      <c r="H317" s="55" t="s">
        <v>1372</v>
      </c>
    </row>
    <row r="318" spans="1:9" s="3" customFormat="1" ht="75">
      <c r="B318" s="53">
        <v>439289</v>
      </c>
      <c r="C318" s="54" t="s">
        <v>1373</v>
      </c>
      <c r="D318" s="56">
        <v>45412</v>
      </c>
      <c r="E318" s="53">
        <v>326288833</v>
      </c>
      <c r="F318" s="55" t="s">
        <v>437</v>
      </c>
      <c r="G318" s="7" t="s">
        <v>1374</v>
      </c>
      <c r="H318" s="55" t="s">
        <v>1375</v>
      </c>
    </row>
    <row r="319" spans="1:9" s="3" customFormat="1" ht="75">
      <c r="B319" s="53">
        <v>425565</v>
      </c>
      <c r="C319" s="54" t="s">
        <v>1376</v>
      </c>
      <c r="D319" s="56">
        <v>45420</v>
      </c>
      <c r="E319" s="53">
        <v>128900000</v>
      </c>
      <c r="F319" s="55" t="s">
        <v>1377</v>
      </c>
      <c r="G319" s="7" t="s">
        <v>1369</v>
      </c>
      <c r="H319" s="55" t="s">
        <v>1378</v>
      </c>
    </row>
    <row r="320" spans="1:9" s="3" customFormat="1" ht="90">
      <c r="B320" s="53">
        <v>439697</v>
      </c>
      <c r="C320" s="54" t="s">
        <v>1379</v>
      </c>
      <c r="D320" s="56">
        <v>45419</v>
      </c>
      <c r="E320" s="53">
        <v>29974800</v>
      </c>
      <c r="F320" s="55" t="s">
        <v>1380</v>
      </c>
      <c r="G320" s="7" t="s">
        <v>1350</v>
      </c>
      <c r="H320" s="55" t="s">
        <v>1381</v>
      </c>
    </row>
    <row r="321" spans="2:8" s="3" customFormat="1" ht="90">
      <c r="B321" s="53">
        <v>438242</v>
      </c>
      <c r="C321" s="54" t="s">
        <v>1382</v>
      </c>
      <c r="D321" s="56">
        <v>45436</v>
      </c>
      <c r="E321" s="53">
        <v>5814000000</v>
      </c>
      <c r="F321" s="55" t="s">
        <v>1383</v>
      </c>
      <c r="G321" s="7" t="s">
        <v>1350</v>
      </c>
      <c r="H321" s="55" t="s">
        <v>1370</v>
      </c>
    </row>
    <row r="322" spans="2:8" s="3" customFormat="1" ht="90">
      <c r="B322" s="53">
        <v>438242</v>
      </c>
      <c r="C322" s="54" t="s">
        <v>1382</v>
      </c>
      <c r="D322" s="56">
        <v>45420</v>
      </c>
      <c r="E322" s="53">
        <v>1599999984</v>
      </c>
      <c r="F322" s="55" t="s">
        <v>438</v>
      </c>
      <c r="G322" s="7" t="s">
        <v>1350</v>
      </c>
      <c r="H322" s="55" t="s">
        <v>1370</v>
      </c>
    </row>
    <row r="323" spans="2:8" s="3" customFormat="1" ht="90">
      <c r="B323" s="53">
        <v>425382</v>
      </c>
      <c r="C323" s="54" t="s">
        <v>1384</v>
      </c>
      <c r="D323" s="56">
        <v>45443</v>
      </c>
      <c r="E323" s="53">
        <v>1569984500</v>
      </c>
      <c r="F323" s="55" t="s">
        <v>1064</v>
      </c>
      <c r="G323" s="7" t="s">
        <v>1350</v>
      </c>
      <c r="H323" s="55" t="s">
        <v>1385</v>
      </c>
    </row>
    <row r="324" spans="2:8" s="3" customFormat="1" ht="90">
      <c r="B324" s="53">
        <v>429192</v>
      </c>
      <c r="C324" s="54" t="s">
        <v>1386</v>
      </c>
      <c r="D324" s="56">
        <v>45460</v>
      </c>
      <c r="E324" s="53">
        <v>750000000</v>
      </c>
      <c r="F324" s="55" t="s">
        <v>1387</v>
      </c>
      <c r="G324" s="7" t="s">
        <v>1350</v>
      </c>
      <c r="H324" s="55" t="s">
        <v>1388</v>
      </c>
    </row>
    <row r="325" spans="2:8" s="3" customFormat="1" ht="105">
      <c r="B325" s="53">
        <v>439347</v>
      </c>
      <c r="C325" s="54" t="s">
        <v>1389</v>
      </c>
      <c r="D325" s="56">
        <v>45454</v>
      </c>
      <c r="E325" s="53">
        <v>429300000</v>
      </c>
      <c r="F325" s="55" t="s">
        <v>1390</v>
      </c>
      <c r="G325" s="7" t="s">
        <v>1350</v>
      </c>
      <c r="H325" s="55" t="s">
        <v>1391</v>
      </c>
    </row>
    <row r="326" spans="2:8" s="3" customFormat="1" ht="90">
      <c r="B326" s="53">
        <v>440179</v>
      </c>
      <c r="C326" s="54" t="s">
        <v>1392</v>
      </c>
      <c r="D326" s="56">
        <v>45461</v>
      </c>
      <c r="E326" s="53">
        <v>6000000</v>
      </c>
      <c r="F326" s="55" t="s">
        <v>1393</v>
      </c>
      <c r="G326" s="7" t="s">
        <v>1350</v>
      </c>
      <c r="H326" s="55" t="s">
        <v>1394</v>
      </c>
    </row>
    <row r="327" spans="2:8" s="3" customFormat="1" ht="75">
      <c r="B327" s="53">
        <v>448425</v>
      </c>
      <c r="C327" s="54" t="s">
        <v>586</v>
      </c>
      <c r="D327" s="56">
        <v>45495</v>
      </c>
      <c r="E327" s="53">
        <v>120000000</v>
      </c>
      <c r="F327" s="7" t="s">
        <v>534</v>
      </c>
      <c r="G327" s="7" t="s">
        <v>535</v>
      </c>
      <c r="H327" s="231" t="s">
        <v>536</v>
      </c>
    </row>
    <row r="328" spans="2:8" s="3" customFormat="1" ht="75">
      <c r="B328" s="53">
        <v>440039</v>
      </c>
      <c r="C328" s="54" t="s">
        <v>587</v>
      </c>
      <c r="D328" s="56">
        <v>45495</v>
      </c>
      <c r="E328" s="53">
        <v>164662000</v>
      </c>
      <c r="F328" s="55" t="s">
        <v>537</v>
      </c>
      <c r="G328" s="7" t="s">
        <v>538</v>
      </c>
      <c r="H328" s="55" t="s">
        <v>539</v>
      </c>
    </row>
    <row r="329" spans="2:8" s="3" customFormat="1" ht="75">
      <c r="B329" s="53">
        <v>452292</v>
      </c>
      <c r="C329" s="54" t="s">
        <v>588</v>
      </c>
      <c r="D329" s="56">
        <v>45499</v>
      </c>
      <c r="E329" s="53">
        <v>104000000</v>
      </c>
      <c r="F329" s="55" t="s">
        <v>540</v>
      </c>
      <c r="G329" s="7" t="s">
        <v>535</v>
      </c>
      <c r="H329" s="55" t="s">
        <v>541</v>
      </c>
    </row>
    <row r="330" spans="2:8" s="3" customFormat="1" ht="75">
      <c r="B330" s="53">
        <v>448613</v>
      </c>
      <c r="C330" s="54" t="s">
        <v>589</v>
      </c>
      <c r="D330" s="56">
        <v>45503</v>
      </c>
      <c r="E330" s="53">
        <v>350000000</v>
      </c>
      <c r="F330" s="55" t="s">
        <v>542</v>
      </c>
      <c r="G330" s="7" t="s">
        <v>535</v>
      </c>
      <c r="H330" s="55" t="s">
        <v>543</v>
      </c>
    </row>
    <row r="331" spans="2:8" s="3" customFormat="1" ht="75">
      <c r="B331" s="53">
        <v>450178</v>
      </c>
      <c r="C331" s="54" t="s">
        <v>590</v>
      </c>
      <c r="D331" s="56">
        <v>45503</v>
      </c>
      <c r="E331" s="53">
        <v>84000000</v>
      </c>
      <c r="F331" s="55" t="s">
        <v>544</v>
      </c>
      <c r="G331" s="7" t="s">
        <v>535</v>
      </c>
      <c r="H331" s="55" t="s">
        <v>545</v>
      </c>
    </row>
    <row r="332" spans="2:8" s="3" customFormat="1" ht="75">
      <c r="B332" s="53">
        <v>451010</v>
      </c>
      <c r="C332" s="54" t="s">
        <v>591</v>
      </c>
      <c r="D332" s="56">
        <v>45502</v>
      </c>
      <c r="E332" s="53">
        <v>479646122</v>
      </c>
      <c r="F332" s="55" t="s">
        <v>437</v>
      </c>
      <c r="G332" s="7" t="s">
        <v>538</v>
      </c>
      <c r="H332" s="55" t="s">
        <v>546</v>
      </c>
    </row>
    <row r="333" spans="2:8" s="3" customFormat="1" ht="75">
      <c r="B333" s="53">
        <v>440196</v>
      </c>
      <c r="C333" s="54" t="s">
        <v>592</v>
      </c>
      <c r="D333" s="56">
        <v>45516</v>
      </c>
      <c r="E333" s="53">
        <v>749030922</v>
      </c>
      <c r="F333" s="55" t="s">
        <v>437</v>
      </c>
      <c r="G333" s="7" t="s">
        <v>538</v>
      </c>
      <c r="H333" s="55" t="s">
        <v>547</v>
      </c>
    </row>
    <row r="334" spans="2:8" s="3" customFormat="1" ht="75">
      <c r="B334" s="53">
        <v>448424</v>
      </c>
      <c r="C334" s="54" t="s">
        <v>593</v>
      </c>
      <c r="D334" s="56">
        <v>45520</v>
      </c>
      <c r="E334" s="53">
        <v>200000000</v>
      </c>
      <c r="F334" s="55" t="s">
        <v>534</v>
      </c>
      <c r="G334" s="7" t="s">
        <v>538</v>
      </c>
      <c r="H334" s="55" t="s">
        <v>548</v>
      </c>
    </row>
    <row r="335" spans="2:8" s="3" customFormat="1" ht="75">
      <c r="B335" s="53">
        <v>448424</v>
      </c>
      <c r="C335" s="54" t="s">
        <v>593</v>
      </c>
      <c r="D335" s="56">
        <v>45520</v>
      </c>
      <c r="E335" s="53">
        <v>50000000</v>
      </c>
      <c r="F335" s="55" t="s">
        <v>534</v>
      </c>
      <c r="G335" s="7" t="s">
        <v>535</v>
      </c>
      <c r="H335" s="55" t="s">
        <v>548</v>
      </c>
    </row>
    <row r="336" spans="2:8" s="3" customFormat="1" ht="75">
      <c r="B336" s="53">
        <v>440060</v>
      </c>
      <c r="C336" s="54" t="s">
        <v>594</v>
      </c>
      <c r="D336" s="56">
        <v>45534</v>
      </c>
      <c r="E336" s="53">
        <v>204000000</v>
      </c>
      <c r="F336" s="55" t="s">
        <v>549</v>
      </c>
      <c r="G336" s="7" t="s">
        <v>535</v>
      </c>
      <c r="H336" s="55" t="s">
        <v>550</v>
      </c>
    </row>
    <row r="337" spans="2:8" s="3" customFormat="1" ht="75">
      <c r="B337" s="53">
        <v>450666</v>
      </c>
      <c r="C337" s="54" t="s">
        <v>595</v>
      </c>
      <c r="D337" s="56">
        <v>45531</v>
      </c>
      <c r="E337" s="53">
        <v>23974352</v>
      </c>
      <c r="F337" s="55" t="s">
        <v>551</v>
      </c>
      <c r="G337" s="7" t="s">
        <v>538</v>
      </c>
      <c r="H337" s="55" t="s">
        <v>552</v>
      </c>
    </row>
    <row r="338" spans="2:8" s="3" customFormat="1" ht="75">
      <c r="B338" s="53">
        <v>448303</v>
      </c>
      <c r="C338" s="54" t="s">
        <v>596</v>
      </c>
      <c r="D338" s="56">
        <v>45532</v>
      </c>
      <c r="E338" s="53">
        <v>12000000</v>
      </c>
      <c r="F338" s="55" t="s">
        <v>553</v>
      </c>
      <c r="G338" s="7" t="s">
        <v>535</v>
      </c>
      <c r="H338" s="55" t="s">
        <v>554</v>
      </c>
    </row>
    <row r="339" spans="2:8" s="3" customFormat="1" ht="75">
      <c r="B339" s="53">
        <v>448394</v>
      </c>
      <c r="C339" s="54" t="s">
        <v>597</v>
      </c>
      <c r="D339" s="56">
        <v>45531</v>
      </c>
      <c r="E339" s="53">
        <v>74970000</v>
      </c>
      <c r="F339" s="55" t="s">
        <v>555</v>
      </c>
      <c r="G339" s="7" t="s">
        <v>535</v>
      </c>
      <c r="H339" s="55" t="s">
        <v>556</v>
      </c>
    </row>
    <row r="340" spans="2:8" s="3" customFormat="1" ht="75">
      <c r="B340" s="53">
        <v>448645</v>
      </c>
      <c r="C340" s="54" t="s">
        <v>598</v>
      </c>
      <c r="D340" s="56">
        <v>45526</v>
      </c>
      <c r="E340" s="53">
        <v>983392755</v>
      </c>
      <c r="F340" s="55" t="s">
        <v>557</v>
      </c>
      <c r="G340" s="7" t="s">
        <v>535</v>
      </c>
      <c r="H340" s="55" t="s">
        <v>558</v>
      </c>
    </row>
    <row r="341" spans="2:8" s="3" customFormat="1" ht="75">
      <c r="B341" s="53">
        <v>448232</v>
      </c>
      <c r="C341" s="54" t="s">
        <v>599</v>
      </c>
      <c r="D341" s="56">
        <v>45533</v>
      </c>
      <c r="E341" s="53">
        <v>1350000000</v>
      </c>
      <c r="F341" s="55" t="s">
        <v>559</v>
      </c>
      <c r="G341" s="7" t="s">
        <v>535</v>
      </c>
      <c r="H341" s="55" t="s">
        <v>560</v>
      </c>
    </row>
    <row r="342" spans="2:8" s="3" customFormat="1" ht="75">
      <c r="B342" s="53">
        <v>448555</v>
      </c>
      <c r="C342" s="54" t="s">
        <v>600</v>
      </c>
      <c r="D342" s="56">
        <v>45538</v>
      </c>
      <c r="E342" s="53">
        <v>25000000</v>
      </c>
      <c r="F342" s="55" t="s">
        <v>561</v>
      </c>
      <c r="G342" s="7" t="s">
        <v>535</v>
      </c>
      <c r="H342" s="55" t="s">
        <v>562</v>
      </c>
    </row>
    <row r="343" spans="2:8" s="3" customFormat="1" ht="75">
      <c r="B343" s="53">
        <v>448533</v>
      </c>
      <c r="C343" s="54" t="s">
        <v>601</v>
      </c>
      <c r="D343" s="56">
        <v>45541</v>
      </c>
      <c r="E343" s="53">
        <v>173208710</v>
      </c>
      <c r="F343" s="55" t="s">
        <v>563</v>
      </c>
      <c r="G343" s="7" t="s">
        <v>535</v>
      </c>
      <c r="H343" s="55" t="s">
        <v>564</v>
      </c>
    </row>
    <row r="344" spans="2:8" s="3" customFormat="1" ht="75">
      <c r="B344" s="53">
        <v>448231</v>
      </c>
      <c r="C344" s="54" t="s">
        <v>602</v>
      </c>
      <c r="D344" s="56">
        <v>45537</v>
      </c>
      <c r="E344" s="53">
        <v>650000000</v>
      </c>
      <c r="F344" s="55" t="s">
        <v>565</v>
      </c>
      <c r="G344" s="7" t="s">
        <v>535</v>
      </c>
      <c r="H344" s="55" t="s">
        <v>566</v>
      </c>
    </row>
    <row r="345" spans="2:8" s="3" customFormat="1" ht="75">
      <c r="B345" s="53">
        <v>448554</v>
      </c>
      <c r="C345" s="54" t="s">
        <v>603</v>
      </c>
      <c r="D345" s="56">
        <v>45562</v>
      </c>
      <c r="E345" s="53">
        <v>54536066</v>
      </c>
      <c r="F345" s="55" t="s">
        <v>567</v>
      </c>
      <c r="G345" s="7" t="s">
        <v>535</v>
      </c>
      <c r="H345" s="55" t="s">
        <v>568</v>
      </c>
    </row>
    <row r="346" spans="2:8" s="3" customFormat="1" ht="75">
      <c r="B346" s="53">
        <v>448373</v>
      </c>
      <c r="C346" s="54" t="s">
        <v>604</v>
      </c>
      <c r="D346" s="56">
        <v>45545</v>
      </c>
      <c r="E346" s="53">
        <v>120000000</v>
      </c>
      <c r="F346" s="55" t="s">
        <v>569</v>
      </c>
      <c r="G346" s="7" t="s">
        <v>535</v>
      </c>
      <c r="H346" s="55" t="s">
        <v>570</v>
      </c>
    </row>
    <row r="347" spans="2:8" s="3" customFormat="1" ht="75">
      <c r="B347" s="53">
        <v>448286</v>
      </c>
      <c r="C347" s="54" t="s">
        <v>605</v>
      </c>
      <c r="D347" s="56">
        <v>45537</v>
      </c>
      <c r="E347" s="53">
        <v>60000000</v>
      </c>
      <c r="F347" s="55" t="s">
        <v>571</v>
      </c>
      <c r="G347" s="7" t="s">
        <v>535</v>
      </c>
      <c r="H347" s="55" t="s">
        <v>572</v>
      </c>
    </row>
    <row r="348" spans="2:8" s="3" customFormat="1" ht="75">
      <c r="B348" s="53">
        <v>448287</v>
      </c>
      <c r="C348" s="54" t="s">
        <v>606</v>
      </c>
      <c r="D348" s="56">
        <v>45561</v>
      </c>
      <c r="E348" s="53">
        <v>24000000</v>
      </c>
      <c r="F348" s="55" t="s">
        <v>438</v>
      </c>
      <c r="G348" s="7" t="s">
        <v>535</v>
      </c>
      <c r="H348" s="55" t="s">
        <v>573</v>
      </c>
    </row>
    <row r="349" spans="2:8" s="3" customFormat="1" ht="75">
      <c r="B349" s="53">
        <v>448604</v>
      </c>
      <c r="C349" s="54" t="s">
        <v>607</v>
      </c>
      <c r="D349" s="56">
        <v>45568</v>
      </c>
      <c r="E349" s="53">
        <v>328401000</v>
      </c>
      <c r="F349" s="55" t="s">
        <v>574</v>
      </c>
      <c r="G349" s="7" t="s">
        <v>535</v>
      </c>
      <c r="H349" s="55" t="s">
        <v>575</v>
      </c>
    </row>
    <row r="350" spans="2:8" s="3" customFormat="1" ht="75">
      <c r="B350" s="53">
        <v>448201</v>
      </c>
      <c r="C350" s="54" t="s">
        <v>608</v>
      </c>
      <c r="D350" s="56">
        <v>45558</v>
      </c>
      <c r="E350" s="53">
        <v>80000000</v>
      </c>
      <c r="F350" s="55" t="s">
        <v>576</v>
      </c>
      <c r="G350" s="7" t="s">
        <v>535</v>
      </c>
      <c r="H350" s="55" t="s">
        <v>577</v>
      </c>
    </row>
    <row r="351" spans="2:8" s="3" customFormat="1" ht="75">
      <c r="B351" s="53">
        <v>448236</v>
      </c>
      <c r="C351" s="54" t="s">
        <v>609</v>
      </c>
      <c r="D351" s="56">
        <v>45561</v>
      </c>
      <c r="E351" s="53">
        <v>100000000</v>
      </c>
      <c r="F351" s="55" t="s">
        <v>578</v>
      </c>
      <c r="G351" s="7" t="s">
        <v>535</v>
      </c>
      <c r="H351" s="55" t="s">
        <v>579</v>
      </c>
    </row>
    <row r="352" spans="2:8" s="3" customFormat="1" ht="135">
      <c r="B352" s="53">
        <v>448374</v>
      </c>
      <c r="C352" s="54" t="s">
        <v>610</v>
      </c>
      <c r="D352" s="56">
        <v>45572</v>
      </c>
      <c r="E352" s="53">
        <v>27500000</v>
      </c>
      <c r="F352" s="55" t="s">
        <v>580</v>
      </c>
      <c r="G352" s="7" t="s">
        <v>535</v>
      </c>
      <c r="H352" s="55" t="s">
        <v>581</v>
      </c>
    </row>
    <row r="353" spans="2:8" s="3" customFormat="1" ht="75">
      <c r="B353" s="53">
        <v>448552</v>
      </c>
      <c r="C353" s="54" t="s">
        <v>611</v>
      </c>
      <c r="D353" s="56">
        <v>45560</v>
      </c>
      <c r="E353" s="53">
        <v>452045286</v>
      </c>
      <c r="F353" s="55" t="s">
        <v>582</v>
      </c>
      <c r="G353" s="7" t="s">
        <v>535</v>
      </c>
      <c r="H353" s="55" t="s">
        <v>583</v>
      </c>
    </row>
    <row r="354" spans="2:8" s="3" customFormat="1" ht="75">
      <c r="B354" s="53">
        <v>448905</v>
      </c>
      <c r="C354" s="54" t="s">
        <v>612</v>
      </c>
      <c r="D354" s="56">
        <v>45561</v>
      </c>
      <c r="E354" s="53">
        <v>110000000</v>
      </c>
      <c r="F354" s="55" t="s">
        <v>584</v>
      </c>
      <c r="G354" s="7" t="s">
        <v>535</v>
      </c>
      <c r="H354" s="55" t="s">
        <v>585</v>
      </c>
    </row>
    <row r="355" spans="2:8" s="3" customFormat="1" ht="100.5" customHeight="1">
      <c r="B355" s="53">
        <v>448604</v>
      </c>
      <c r="C355" s="54" t="s">
        <v>607</v>
      </c>
      <c r="D355" s="56">
        <v>45568</v>
      </c>
      <c r="E355" s="53">
        <v>328401000</v>
      </c>
      <c r="F355" s="237" t="s">
        <v>574</v>
      </c>
      <c r="G355" s="7" t="s">
        <v>535</v>
      </c>
      <c r="H355" s="230" t="s">
        <v>575</v>
      </c>
    </row>
    <row r="356" spans="2:8" s="3" customFormat="1" ht="97.5" customHeight="1">
      <c r="B356" s="53">
        <v>448201</v>
      </c>
      <c r="C356" s="54" t="s">
        <v>608</v>
      </c>
      <c r="D356" s="56">
        <v>45558</v>
      </c>
      <c r="E356" s="53">
        <v>80000000</v>
      </c>
      <c r="F356" s="237" t="s">
        <v>576</v>
      </c>
      <c r="G356" s="7"/>
      <c r="H356" s="230" t="s">
        <v>577</v>
      </c>
    </row>
    <row r="357" spans="2:8" s="3" customFormat="1" ht="100.5" customHeight="1">
      <c r="B357" s="53">
        <v>448236</v>
      </c>
      <c r="C357" s="54" t="s">
        <v>609</v>
      </c>
      <c r="D357" s="56">
        <v>45561</v>
      </c>
      <c r="E357" s="53">
        <v>100000000</v>
      </c>
      <c r="F357" s="237" t="s">
        <v>578</v>
      </c>
      <c r="G357" s="7"/>
      <c r="H357" s="230" t="s">
        <v>579</v>
      </c>
    </row>
    <row r="358" spans="2:8" s="3" customFormat="1" ht="100.5" customHeight="1">
      <c r="B358" s="53">
        <v>448374</v>
      </c>
      <c r="C358" s="54" t="s">
        <v>610</v>
      </c>
      <c r="D358" s="56">
        <v>45572</v>
      </c>
      <c r="E358" s="53">
        <v>27500000</v>
      </c>
      <c r="F358" s="237" t="s">
        <v>580</v>
      </c>
      <c r="G358" s="7"/>
      <c r="H358" s="230" t="s">
        <v>581</v>
      </c>
    </row>
    <row r="359" spans="2:8" s="3" customFormat="1" ht="100.5" customHeight="1">
      <c r="B359" s="53">
        <v>448552</v>
      </c>
      <c r="C359" s="54" t="s">
        <v>611</v>
      </c>
      <c r="D359" s="56">
        <v>45560</v>
      </c>
      <c r="E359" s="53">
        <v>452045286</v>
      </c>
      <c r="F359" s="237" t="s">
        <v>582</v>
      </c>
      <c r="G359" s="7"/>
      <c r="H359" s="230" t="s">
        <v>583</v>
      </c>
    </row>
    <row r="360" spans="2:8" s="3" customFormat="1" ht="100.5" customHeight="1">
      <c r="B360" s="53">
        <v>448905</v>
      </c>
      <c r="C360" s="54" t="s">
        <v>612</v>
      </c>
      <c r="D360" s="56">
        <v>45561</v>
      </c>
      <c r="E360" s="53">
        <v>110000000</v>
      </c>
      <c r="F360" s="237" t="s">
        <v>584</v>
      </c>
      <c r="G360" s="7"/>
      <c r="H360" s="230" t="s">
        <v>585</v>
      </c>
    </row>
    <row r="361" spans="2:8" s="3" customFormat="1" ht="100.5" customHeight="1">
      <c r="B361" s="53">
        <v>448555</v>
      </c>
      <c r="C361" s="54" t="s">
        <v>1046</v>
      </c>
      <c r="D361" s="56">
        <v>45538</v>
      </c>
      <c r="E361" s="53">
        <v>25000000</v>
      </c>
      <c r="F361" s="237" t="s">
        <v>561</v>
      </c>
      <c r="G361" s="7"/>
      <c r="H361" s="230" t="s">
        <v>562</v>
      </c>
    </row>
    <row r="362" spans="2:8" s="3" customFormat="1" ht="100.5" customHeight="1">
      <c r="B362" s="53">
        <v>448533</v>
      </c>
      <c r="C362" s="54" t="s">
        <v>1047</v>
      </c>
      <c r="D362" s="56">
        <v>45541</v>
      </c>
      <c r="E362" s="53">
        <v>173208710</v>
      </c>
      <c r="F362" s="237" t="s">
        <v>563</v>
      </c>
      <c r="G362" s="7"/>
      <c r="H362" s="230" t="s">
        <v>564</v>
      </c>
    </row>
    <row r="363" spans="2:8" s="3" customFormat="1" ht="100.5" customHeight="1">
      <c r="B363" s="53">
        <v>448531</v>
      </c>
      <c r="C363" s="54" t="s">
        <v>1048</v>
      </c>
      <c r="D363" s="56">
        <v>45569</v>
      </c>
      <c r="E363" s="53">
        <v>258194999</v>
      </c>
      <c r="F363" s="237" t="s">
        <v>1049</v>
      </c>
      <c r="G363" s="7"/>
      <c r="H363" s="230" t="s">
        <v>526</v>
      </c>
    </row>
    <row r="364" spans="2:8" s="3" customFormat="1" ht="100.5" customHeight="1">
      <c r="B364" s="53">
        <v>448211</v>
      </c>
      <c r="C364" s="54" t="s">
        <v>1050</v>
      </c>
      <c r="D364" s="56">
        <v>45572</v>
      </c>
      <c r="E364" s="53">
        <v>100000000</v>
      </c>
      <c r="F364" s="237" t="s">
        <v>1051</v>
      </c>
      <c r="G364" s="7"/>
      <c r="H364" s="230" t="s">
        <v>1052</v>
      </c>
    </row>
    <row r="365" spans="2:8" s="3" customFormat="1" ht="100.5" customHeight="1">
      <c r="B365" s="53">
        <v>448211</v>
      </c>
      <c r="C365" s="54" t="s">
        <v>1050</v>
      </c>
      <c r="D365" s="56">
        <v>45569</v>
      </c>
      <c r="E365" s="53">
        <v>100000000</v>
      </c>
      <c r="F365" s="237" t="s">
        <v>1053</v>
      </c>
      <c r="G365" s="7"/>
      <c r="H365" s="230" t="s">
        <v>1052</v>
      </c>
    </row>
    <row r="366" spans="2:8" s="3" customFormat="1" ht="100.5" customHeight="1">
      <c r="B366" s="53">
        <v>448214</v>
      </c>
      <c r="C366" s="54" t="s">
        <v>1054</v>
      </c>
      <c r="D366" s="56">
        <v>45574</v>
      </c>
      <c r="E366" s="53">
        <v>130000000</v>
      </c>
      <c r="F366" s="237" t="s">
        <v>1055</v>
      </c>
      <c r="G366" s="7"/>
      <c r="H366" s="230" t="s">
        <v>1056</v>
      </c>
    </row>
    <row r="367" spans="2:8" s="3" customFormat="1" ht="100.5" customHeight="1">
      <c r="B367" s="53">
        <v>448892</v>
      </c>
      <c r="C367" s="54" t="s">
        <v>1057</v>
      </c>
      <c r="D367" s="56">
        <v>45569</v>
      </c>
      <c r="E367" s="53">
        <v>31598000</v>
      </c>
      <c r="F367" s="237" t="s">
        <v>1058</v>
      </c>
      <c r="G367" s="7"/>
      <c r="H367" s="230" t="s">
        <v>1059</v>
      </c>
    </row>
    <row r="368" spans="2:8" s="3" customFormat="1" ht="100.5" customHeight="1">
      <c r="B368" s="53">
        <v>448756</v>
      </c>
      <c r="C368" s="54" t="s">
        <v>1060</v>
      </c>
      <c r="D368" s="56">
        <v>45580</v>
      </c>
      <c r="E368" s="53">
        <v>102000000</v>
      </c>
      <c r="F368" s="237" t="s">
        <v>1061</v>
      </c>
      <c r="G368" s="7"/>
      <c r="H368" s="230" t="s">
        <v>1062</v>
      </c>
    </row>
    <row r="369" spans="2:8" s="3" customFormat="1" ht="100.5" customHeight="1">
      <c r="B369" s="53">
        <v>448631</v>
      </c>
      <c r="C369" s="54" t="s">
        <v>1063</v>
      </c>
      <c r="D369" s="56">
        <v>45567</v>
      </c>
      <c r="E369" s="53">
        <v>6995000000</v>
      </c>
      <c r="F369" s="237" t="s">
        <v>1064</v>
      </c>
      <c r="G369" s="7"/>
      <c r="H369" s="230" t="s">
        <v>1065</v>
      </c>
    </row>
    <row r="370" spans="2:8" s="3" customFormat="1" ht="100.5" customHeight="1">
      <c r="B370" s="53">
        <v>451937</v>
      </c>
      <c r="C370" s="54" t="s">
        <v>1066</v>
      </c>
      <c r="D370" s="56">
        <v>45580</v>
      </c>
      <c r="E370" s="53">
        <v>812700000</v>
      </c>
      <c r="F370" s="237" t="s">
        <v>1067</v>
      </c>
      <c r="G370" s="7"/>
      <c r="H370" s="230" t="s">
        <v>1068</v>
      </c>
    </row>
    <row r="371" spans="2:8" s="3" customFormat="1" ht="100.5" customHeight="1">
      <c r="B371" s="53">
        <v>448293</v>
      </c>
      <c r="C371" s="54" t="s">
        <v>1069</v>
      </c>
      <c r="D371" s="56">
        <v>45583</v>
      </c>
      <c r="E371" s="53">
        <v>1200000000</v>
      </c>
      <c r="F371" s="237" t="s">
        <v>1070</v>
      </c>
      <c r="G371" s="7"/>
      <c r="H371" s="230" t="s">
        <v>1071</v>
      </c>
    </row>
    <row r="372" spans="2:8" s="3" customFormat="1" ht="100.5" customHeight="1">
      <c r="B372" s="53">
        <v>440041</v>
      </c>
      <c r="C372" s="54" t="s">
        <v>1072</v>
      </c>
      <c r="D372" s="56">
        <v>45581</v>
      </c>
      <c r="E372" s="53">
        <v>212375000</v>
      </c>
      <c r="F372" s="237" t="s">
        <v>1073</v>
      </c>
      <c r="G372" s="7"/>
      <c r="H372" s="230" t="s">
        <v>1074</v>
      </c>
    </row>
    <row r="373" spans="2:8" s="3" customFormat="1" ht="100.5" customHeight="1">
      <c r="B373" s="53">
        <v>448909</v>
      </c>
      <c r="C373" s="54" t="s">
        <v>1075</v>
      </c>
      <c r="D373" s="56">
        <v>45593</v>
      </c>
      <c r="E373" s="53">
        <v>89457785</v>
      </c>
      <c r="F373" s="237" t="s">
        <v>1076</v>
      </c>
      <c r="G373" s="7"/>
      <c r="H373" s="230" t="s">
        <v>1077</v>
      </c>
    </row>
    <row r="374" spans="2:8" s="3" customFormat="1" ht="100.5" customHeight="1">
      <c r="B374" s="53">
        <v>448195</v>
      </c>
      <c r="C374" s="54" t="s">
        <v>1078</v>
      </c>
      <c r="D374" s="56">
        <v>45594</v>
      </c>
      <c r="E374" s="53">
        <v>40000000</v>
      </c>
      <c r="F374" s="237" t="s">
        <v>1079</v>
      </c>
      <c r="G374" s="7"/>
      <c r="H374" s="230" t="s">
        <v>1080</v>
      </c>
    </row>
    <row r="375" spans="2:8" s="3" customFormat="1" ht="100.5" customHeight="1">
      <c r="B375" s="53">
        <v>448909</v>
      </c>
      <c r="C375" s="54" t="s">
        <v>1075</v>
      </c>
      <c r="D375" s="56">
        <v>45593</v>
      </c>
      <c r="E375" s="53">
        <v>89457785</v>
      </c>
      <c r="F375" s="237" t="s">
        <v>1076</v>
      </c>
      <c r="G375" s="7"/>
      <c r="H375" s="230" t="s">
        <v>1077</v>
      </c>
    </row>
    <row r="376" spans="2:8" s="3" customFormat="1" ht="100.5" customHeight="1">
      <c r="B376" s="53">
        <v>448526</v>
      </c>
      <c r="C376" s="54" t="s">
        <v>1081</v>
      </c>
      <c r="D376" s="56">
        <v>45597</v>
      </c>
      <c r="E376" s="53">
        <v>646113000</v>
      </c>
      <c r="F376" s="237" t="s">
        <v>1082</v>
      </c>
      <c r="G376" s="7"/>
      <c r="H376" s="230" t="s">
        <v>1083</v>
      </c>
    </row>
    <row r="377" spans="2:8" s="3" customFormat="1" ht="100.5" customHeight="1">
      <c r="B377" s="53">
        <v>448307</v>
      </c>
      <c r="C377" s="54" t="s">
        <v>1084</v>
      </c>
      <c r="D377" s="56" t="s">
        <v>1085</v>
      </c>
      <c r="E377" s="53">
        <v>130000000</v>
      </c>
      <c r="F377" s="237" t="s">
        <v>1086</v>
      </c>
      <c r="G377" s="7"/>
      <c r="H377" s="230" t="s">
        <v>1087</v>
      </c>
    </row>
    <row r="378" spans="2:8" s="3" customFormat="1" ht="100.5" customHeight="1">
      <c r="B378" s="53">
        <v>448262</v>
      </c>
      <c r="C378" s="54" t="s">
        <v>1088</v>
      </c>
      <c r="D378" s="56">
        <v>45597</v>
      </c>
      <c r="E378" s="53">
        <v>94500000</v>
      </c>
      <c r="F378" s="237" t="s">
        <v>1089</v>
      </c>
      <c r="G378" s="7"/>
      <c r="H378" s="230" t="s">
        <v>1090</v>
      </c>
    </row>
    <row r="379" spans="2:8" s="3" customFormat="1" ht="100.5" customHeight="1">
      <c r="B379" s="53">
        <v>448313</v>
      </c>
      <c r="C379" s="54" t="s">
        <v>1091</v>
      </c>
      <c r="D379" s="56">
        <v>45601</v>
      </c>
      <c r="E379" s="53">
        <v>200000000</v>
      </c>
      <c r="F379" s="237" t="s">
        <v>1092</v>
      </c>
      <c r="G379" s="7"/>
      <c r="H379" s="230" t="s">
        <v>1093</v>
      </c>
    </row>
    <row r="380" spans="2:8" s="3" customFormat="1" ht="100.5" customHeight="1">
      <c r="B380" s="53">
        <v>448313</v>
      </c>
      <c r="C380" s="54" t="s">
        <v>1091</v>
      </c>
      <c r="D380" s="56">
        <v>45601</v>
      </c>
      <c r="E380" s="53">
        <v>220000000</v>
      </c>
      <c r="F380" s="237" t="s">
        <v>1092</v>
      </c>
      <c r="G380" s="7"/>
      <c r="H380" s="230" t="s">
        <v>1093</v>
      </c>
    </row>
    <row r="381" spans="2:8" s="3" customFormat="1" ht="100.5" customHeight="1">
      <c r="B381" s="53">
        <v>448194</v>
      </c>
      <c r="C381" s="54" t="s">
        <v>1094</v>
      </c>
      <c r="D381" s="56" t="s">
        <v>1095</v>
      </c>
      <c r="E381" s="53">
        <v>338950000</v>
      </c>
      <c r="F381" s="237" t="s">
        <v>1096</v>
      </c>
      <c r="G381" s="7"/>
      <c r="H381" s="230" t="s">
        <v>1097</v>
      </c>
    </row>
    <row r="382" spans="2:8" s="3" customFormat="1" ht="100.5" customHeight="1">
      <c r="B382" s="53">
        <v>448585</v>
      </c>
      <c r="C382" s="54" t="s">
        <v>1098</v>
      </c>
      <c r="D382" s="56">
        <v>45601</v>
      </c>
      <c r="E382" s="53">
        <v>400000000</v>
      </c>
      <c r="F382" s="237" t="s">
        <v>1099</v>
      </c>
      <c r="G382" s="7"/>
      <c r="H382" s="230" t="s">
        <v>1100</v>
      </c>
    </row>
    <row r="383" spans="2:8" s="3" customFormat="1" ht="100.5" customHeight="1">
      <c r="B383" s="53">
        <v>448311</v>
      </c>
      <c r="C383" s="54" t="s">
        <v>1101</v>
      </c>
      <c r="D383" s="56">
        <v>45596</v>
      </c>
      <c r="E383" s="53">
        <v>120000000</v>
      </c>
      <c r="F383" s="237" t="s">
        <v>1102</v>
      </c>
      <c r="G383" s="7"/>
      <c r="H383" s="230" t="s">
        <v>1103</v>
      </c>
    </row>
    <row r="384" spans="2:8" s="3" customFormat="1" ht="111.75" customHeight="1">
      <c r="B384" s="53">
        <v>448845</v>
      </c>
      <c r="C384" s="54" t="s">
        <v>1104</v>
      </c>
      <c r="D384" s="56">
        <v>45609</v>
      </c>
      <c r="E384" s="53">
        <v>315150904</v>
      </c>
      <c r="F384" s="237" t="s">
        <v>1105</v>
      </c>
      <c r="G384" s="7"/>
      <c r="H384" s="230" t="s">
        <v>1106</v>
      </c>
    </row>
    <row r="385" spans="2:8" s="3" customFormat="1" ht="100.5" customHeight="1">
      <c r="B385" s="53">
        <v>448205</v>
      </c>
      <c r="C385" s="54" t="s">
        <v>1107</v>
      </c>
      <c r="D385" s="56">
        <v>45607</v>
      </c>
      <c r="E385" s="53">
        <v>150000000</v>
      </c>
      <c r="F385" s="237" t="s">
        <v>1108</v>
      </c>
      <c r="G385" s="7"/>
      <c r="H385" s="230" t="s">
        <v>1109</v>
      </c>
    </row>
    <row r="386" spans="2:8" s="3" customFormat="1" ht="100.5" customHeight="1">
      <c r="B386" s="53">
        <v>448203</v>
      </c>
      <c r="C386" s="54" t="s">
        <v>1110</v>
      </c>
      <c r="D386" s="56">
        <v>45608</v>
      </c>
      <c r="E386" s="53">
        <v>150000000</v>
      </c>
      <c r="F386" s="237" t="s">
        <v>1111</v>
      </c>
      <c r="G386" s="7"/>
      <c r="H386" s="230" t="s">
        <v>1112</v>
      </c>
    </row>
    <row r="387" spans="2:8" s="3" customFormat="1" ht="100.5" customHeight="1">
      <c r="B387" s="53">
        <v>448353</v>
      </c>
      <c r="C387" s="54" t="s">
        <v>1113</v>
      </c>
      <c r="D387" s="56">
        <v>45607</v>
      </c>
      <c r="E387" s="53">
        <v>105285950</v>
      </c>
      <c r="F387" s="237" t="s">
        <v>1114</v>
      </c>
      <c r="G387" s="7"/>
      <c r="H387" s="230" t="s">
        <v>1115</v>
      </c>
    </row>
    <row r="388" spans="2:8" s="3" customFormat="1" ht="100.5" customHeight="1">
      <c r="B388" s="53">
        <v>448353</v>
      </c>
      <c r="C388" s="54" t="s">
        <v>1113</v>
      </c>
      <c r="D388" s="56">
        <v>45607</v>
      </c>
      <c r="E388" s="53">
        <v>20963250</v>
      </c>
      <c r="F388" s="237" t="s">
        <v>1114</v>
      </c>
      <c r="G388" s="7"/>
      <c r="H388" s="230" t="s">
        <v>1115</v>
      </c>
    </row>
    <row r="389" spans="2:8" s="3" customFormat="1" ht="75">
      <c r="B389" s="53">
        <v>448296</v>
      </c>
      <c r="C389" s="54" t="s">
        <v>1116</v>
      </c>
      <c r="D389" s="56">
        <v>45609</v>
      </c>
      <c r="E389" s="53">
        <v>70000000</v>
      </c>
      <c r="F389" s="237" t="s">
        <v>1117</v>
      </c>
      <c r="G389" s="7"/>
      <c r="H389" s="230" t="s">
        <v>1118</v>
      </c>
    </row>
    <row r="390" spans="2:8" s="3" customFormat="1" ht="75">
      <c r="B390" s="53">
        <v>448579</v>
      </c>
      <c r="C390" s="54" t="s">
        <v>1119</v>
      </c>
      <c r="D390" s="56">
        <v>45609</v>
      </c>
      <c r="E390" s="53">
        <v>179650000</v>
      </c>
      <c r="F390" s="237" t="s">
        <v>1120</v>
      </c>
      <c r="G390" s="7"/>
      <c r="H390" s="230" t="s">
        <v>1121</v>
      </c>
    </row>
    <row r="391" spans="2:8" s="3" customFormat="1" ht="75">
      <c r="B391" s="53">
        <v>448579</v>
      </c>
      <c r="C391" s="54" t="s">
        <v>1119</v>
      </c>
      <c r="D391" s="56">
        <v>45609</v>
      </c>
      <c r="E391" s="53">
        <v>58945000</v>
      </c>
      <c r="F391" s="237" t="s">
        <v>1120</v>
      </c>
      <c r="G391" s="7"/>
      <c r="H391" s="230" t="s">
        <v>1121</v>
      </c>
    </row>
    <row r="392" spans="2:8" s="3" customFormat="1" ht="75">
      <c r="B392" s="53">
        <v>448218</v>
      </c>
      <c r="C392" s="54" t="s">
        <v>1122</v>
      </c>
      <c r="D392" s="56">
        <v>45609</v>
      </c>
      <c r="E392" s="53">
        <v>120000000</v>
      </c>
      <c r="F392" s="237" t="s">
        <v>1123</v>
      </c>
      <c r="G392" s="7"/>
      <c r="H392" s="230" t="s">
        <v>1124</v>
      </c>
    </row>
    <row r="393" spans="2:8" s="3" customFormat="1" ht="75">
      <c r="B393" s="53">
        <v>448218</v>
      </c>
      <c r="C393" s="54" t="s">
        <v>1122</v>
      </c>
      <c r="D393" s="56">
        <v>45609</v>
      </c>
      <c r="E393" s="53">
        <v>300000000</v>
      </c>
      <c r="F393" s="237" t="s">
        <v>1123</v>
      </c>
      <c r="G393" s="7"/>
      <c r="H393" s="230" t="s">
        <v>1124</v>
      </c>
    </row>
    <row r="394" spans="2:8" s="3" customFormat="1" ht="99.75" customHeight="1">
      <c r="B394" s="53">
        <v>448859</v>
      </c>
      <c r="C394" s="54" t="s">
        <v>1125</v>
      </c>
      <c r="D394" s="56">
        <v>45604</v>
      </c>
      <c r="E394" s="53">
        <v>3195768493</v>
      </c>
      <c r="F394" s="237" t="s">
        <v>1126</v>
      </c>
      <c r="G394" s="7"/>
      <c r="H394" s="230" t="s">
        <v>1127</v>
      </c>
    </row>
    <row r="395" spans="2:8" s="3" customFormat="1" ht="86.25" customHeight="1">
      <c r="B395" s="53">
        <v>448641</v>
      </c>
      <c r="C395" s="54" t="s">
        <v>1128</v>
      </c>
      <c r="D395" s="56">
        <v>45603</v>
      </c>
      <c r="E395" s="53">
        <v>189000000</v>
      </c>
      <c r="F395" s="237" t="s">
        <v>1129</v>
      </c>
      <c r="G395" s="7"/>
      <c r="H395" s="230" t="s">
        <v>1130</v>
      </c>
    </row>
    <row r="396" spans="2:8" s="3" customFormat="1" ht="75">
      <c r="B396" s="53">
        <v>448421</v>
      </c>
      <c r="C396" s="54" t="s">
        <v>1131</v>
      </c>
      <c r="D396" s="56">
        <v>45615</v>
      </c>
      <c r="E396" s="53">
        <v>46866672</v>
      </c>
      <c r="F396" s="237" t="s">
        <v>1132</v>
      </c>
      <c r="G396" s="7"/>
      <c r="H396" s="230" t="s">
        <v>1133</v>
      </c>
    </row>
    <row r="397" spans="2:8" s="3" customFormat="1" ht="75">
      <c r="B397" s="53">
        <v>448629</v>
      </c>
      <c r="C397" s="54" t="s">
        <v>1134</v>
      </c>
      <c r="D397" s="56">
        <v>45616</v>
      </c>
      <c r="E397" s="53">
        <v>109945000</v>
      </c>
      <c r="F397" s="237" t="s">
        <v>1135</v>
      </c>
      <c r="G397" s="7"/>
      <c r="H397" s="230" t="s">
        <v>1136</v>
      </c>
    </row>
    <row r="398" spans="2:8" s="3" customFormat="1" ht="75">
      <c r="B398" s="53">
        <v>454937</v>
      </c>
      <c r="C398" s="54" t="s">
        <v>1137</v>
      </c>
      <c r="D398" s="56">
        <v>45615</v>
      </c>
      <c r="E398" s="53">
        <v>148661200</v>
      </c>
      <c r="F398" s="237" t="s">
        <v>1138</v>
      </c>
      <c r="G398" s="7"/>
      <c r="H398" s="230" t="s">
        <v>1139</v>
      </c>
    </row>
    <row r="399" spans="2:8" s="3" customFormat="1" ht="75">
      <c r="B399" s="53">
        <v>454769</v>
      </c>
      <c r="C399" s="54" t="s">
        <v>1140</v>
      </c>
      <c r="D399" s="56">
        <v>45616</v>
      </c>
      <c r="E399" s="53">
        <v>500000000</v>
      </c>
      <c r="F399" s="237" t="s">
        <v>1141</v>
      </c>
      <c r="G399" s="7"/>
      <c r="H399" s="230" t="s">
        <v>1142</v>
      </c>
    </row>
    <row r="400" spans="2:8" s="3" customFormat="1" ht="75">
      <c r="B400" s="53">
        <v>448255</v>
      </c>
      <c r="C400" s="54" t="s">
        <v>1143</v>
      </c>
      <c r="D400" s="56">
        <v>45618</v>
      </c>
      <c r="E400" s="53">
        <v>120000000</v>
      </c>
      <c r="F400" s="237" t="s">
        <v>1144</v>
      </c>
      <c r="G400" s="7"/>
      <c r="H400" s="230" t="s">
        <v>1145</v>
      </c>
    </row>
    <row r="401" spans="2:8" s="3" customFormat="1" ht="75">
      <c r="B401" s="53">
        <v>448426</v>
      </c>
      <c r="C401" s="54" t="s">
        <v>1146</v>
      </c>
      <c r="D401" s="56">
        <v>45604</v>
      </c>
      <c r="E401" s="53">
        <v>100000000</v>
      </c>
      <c r="F401" s="237" t="s">
        <v>1147</v>
      </c>
      <c r="G401" s="7"/>
      <c r="H401" s="230" t="s">
        <v>1148</v>
      </c>
    </row>
    <row r="402" spans="2:8" s="3" customFormat="1" ht="75">
      <c r="B402" s="53">
        <v>453163</v>
      </c>
      <c r="C402" s="54" t="s">
        <v>1149</v>
      </c>
      <c r="D402" s="56">
        <v>45616</v>
      </c>
      <c r="E402" s="53">
        <v>350000000</v>
      </c>
      <c r="F402" s="237" t="s">
        <v>1150</v>
      </c>
      <c r="G402" s="7"/>
      <c r="H402" s="230" t="s">
        <v>1151</v>
      </c>
    </row>
    <row r="403" spans="2:8" s="3" customFormat="1" ht="75">
      <c r="B403" s="53">
        <v>453163</v>
      </c>
      <c r="C403" s="54" t="s">
        <v>1152</v>
      </c>
      <c r="D403" s="56">
        <v>45616</v>
      </c>
      <c r="E403" s="53">
        <v>616601020</v>
      </c>
      <c r="F403" s="237" t="s">
        <v>1153</v>
      </c>
      <c r="G403" s="7"/>
      <c r="H403" s="230" t="s">
        <v>1151</v>
      </c>
    </row>
    <row r="404" spans="2:8" s="3" customFormat="1" ht="75">
      <c r="B404" s="53">
        <v>448564</v>
      </c>
      <c r="C404" s="54" t="s">
        <v>1154</v>
      </c>
      <c r="D404" s="56">
        <v>45615</v>
      </c>
      <c r="E404" s="53">
        <v>11430000000</v>
      </c>
      <c r="F404" s="237" t="s">
        <v>1155</v>
      </c>
      <c r="G404" s="7"/>
      <c r="H404" s="230" t="s">
        <v>1156</v>
      </c>
    </row>
    <row r="405" spans="2:8" s="3" customFormat="1" ht="75">
      <c r="B405" s="53">
        <v>448427</v>
      </c>
      <c r="C405" s="54" t="s">
        <v>1157</v>
      </c>
      <c r="D405" s="56">
        <v>45623</v>
      </c>
      <c r="E405" s="53">
        <v>240000000</v>
      </c>
      <c r="F405" s="237" t="s">
        <v>1158</v>
      </c>
      <c r="G405" s="7"/>
      <c r="H405" s="230" t="s">
        <v>1159</v>
      </c>
    </row>
    <row r="406" spans="2:8" s="3" customFormat="1" ht="75">
      <c r="B406" s="53">
        <v>448207</v>
      </c>
      <c r="C406" s="54" t="s">
        <v>1160</v>
      </c>
      <c r="D406" s="56">
        <v>45614</v>
      </c>
      <c r="E406" s="53">
        <v>1000000000</v>
      </c>
      <c r="F406" s="237" t="s">
        <v>1161</v>
      </c>
      <c r="G406" s="7"/>
      <c r="H406" s="230" t="s">
        <v>1162</v>
      </c>
    </row>
    <row r="407" spans="2:8" s="3" customFormat="1" ht="75">
      <c r="B407" s="53">
        <v>448207</v>
      </c>
      <c r="C407" s="54" t="s">
        <v>1160</v>
      </c>
      <c r="D407" s="56">
        <v>45609</v>
      </c>
      <c r="E407" s="53">
        <v>1000000000</v>
      </c>
      <c r="F407" s="237" t="s">
        <v>1163</v>
      </c>
      <c r="G407" s="7"/>
      <c r="H407" s="230" t="s">
        <v>1162</v>
      </c>
    </row>
    <row r="408" spans="2:8" s="3" customFormat="1" ht="75">
      <c r="B408" s="53">
        <v>448300</v>
      </c>
      <c r="C408" s="54" t="s">
        <v>1164</v>
      </c>
      <c r="D408" s="56">
        <v>45618</v>
      </c>
      <c r="E408" s="53">
        <v>199097021</v>
      </c>
      <c r="F408" s="237" t="s">
        <v>1165</v>
      </c>
      <c r="G408" s="7"/>
      <c r="H408" s="230" t="s">
        <v>1166</v>
      </c>
    </row>
    <row r="409" spans="2:8" s="3" customFormat="1" ht="83.25" customHeight="1">
      <c r="B409" s="53">
        <v>448300</v>
      </c>
      <c r="C409" s="54" t="s">
        <v>1164</v>
      </c>
      <c r="D409" s="56">
        <v>45618</v>
      </c>
      <c r="E409" s="53">
        <v>27175214</v>
      </c>
      <c r="F409" s="237" t="s">
        <v>1165</v>
      </c>
      <c r="G409" s="7"/>
      <c r="H409" s="230" t="s">
        <v>1166</v>
      </c>
    </row>
    <row r="410" spans="2:8" s="3" customFormat="1" ht="75">
      <c r="B410" s="53">
        <v>448436</v>
      </c>
      <c r="C410" s="54" t="s">
        <v>1167</v>
      </c>
      <c r="D410" s="56">
        <v>45629</v>
      </c>
      <c r="E410" s="53">
        <v>43235000</v>
      </c>
      <c r="F410" s="237" t="s">
        <v>1168</v>
      </c>
      <c r="G410" s="7"/>
      <c r="H410" s="230" t="s">
        <v>1169</v>
      </c>
    </row>
    <row r="411" spans="2:8" s="3" customFormat="1" ht="75">
      <c r="B411" s="53">
        <v>448436</v>
      </c>
      <c r="C411" s="54" t="s">
        <v>1167</v>
      </c>
      <c r="D411" s="56">
        <v>45629</v>
      </c>
      <c r="E411" s="53">
        <v>17634692</v>
      </c>
      <c r="F411" s="237" t="s">
        <v>1170</v>
      </c>
      <c r="G411" s="7"/>
      <c r="H411" s="230" t="s">
        <v>1169</v>
      </c>
    </row>
    <row r="412" spans="2:8" s="3" customFormat="1" ht="75">
      <c r="B412" s="53">
        <v>448309</v>
      </c>
      <c r="C412" s="54" t="s">
        <v>1171</v>
      </c>
      <c r="D412" s="56">
        <v>45621</v>
      </c>
      <c r="E412" s="53">
        <v>120000000</v>
      </c>
      <c r="F412" s="237" t="s">
        <v>1102</v>
      </c>
      <c r="G412" s="7"/>
      <c r="H412" s="230" t="s">
        <v>1172</v>
      </c>
    </row>
    <row r="413" spans="2:8" s="3" customFormat="1" ht="75">
      <c r="B413" s="53">
        <v>456103</v>
      </c>
      <c r="C413" s="54" t="s">
        <v>1173</v>
      </c>
      <c r="D413" s="56">
        <v>45624</v>
      </c>
      <c r="E413" s="53">
        <v>60000000</v>
      </c>
      <c r="F413" s="237" t="s">
        <v>1174</v>
      </c>
      <c r="G413" s="7"/>
      <c r="H413" s="230" t="s">
        <v>1175</v>
      </c>
    </row>
    <row r="414" spans="2:8" s="3" customFormat="1" ht="75">
      <c r="B414" s="53">
        <v>448290</v>
      </c>
      <c r="C414" s="54" t="s">
        <v>1176</v>
      </c>
      <c r="D414" s="56">
        <v>45629</v>
      </c>
      <c r="E414" s="53">
        <v>278684640</v>
      </c>
      <c r="F414" s="237" t="s">
        <v>1177</v>
      </c>
      <c r="G414" s="7"/>
      <c r="H414" s="230" t="s">
        <v>1178</v>
      </c>
    </row>
    <row r="415" spans="2:8" s="3" customFormat="1" ht="75">
      <c r="B415" s="53">
        <v>448196</v>
      </c>
      <c r="C415" s="54" t="s">
        <v>1179</v>
      </c>
      <c r="D415" s="56">
        <v>45622</v>
      </c>
      <c r="E415" s="53">
        <v>89499500</v>
      </c>
      <c r="F415" s="237" t="s">
        <v>1180</v>
      </c>
      <c r="G415" s="7"/>
      <c r="H415" s="230" t="s">
        <v>1181</v>
      </c>
    </row>
    <row r="416" spans="2:8" s="3" customFormat="1" ht="75">
      <c r="B416" s="53">
        <v>448617</v>
      </c>
      <c r="C416" s="54" t="s">
        <v>1182</v>
      </c>
      <c r="D416" s="56">
        <v>45617</v>
      </c>
      <c r="E416" s="53">
        <v>2697000000</v>
      </c>
      <c r="F416" s="237" t="s">
        <v>1155</v>
      </c>
      <c r="G416" s="7"/>
      <c r="H416" s="230" t="s">
        <v>1183</v>
      </c>
    </row>
    <row r="417" spans="2:8" s="3" customFormat="1" ht="75">
      <c r="B417" s="53">
        <v>448268</v>
      </c>
      <c r="C417" s="54" t="s">
        <v>1184</v>
      </c>
      <c r="D417" s="56">
        <v>45621</v>
      </c>
      <c r="E417" s="53">
        <v>1650000000</v>
      </c>
      <c r="F417" s="237" t="s">
        <v>1185</v>
      </c>
      <c r="G417" s="7"/>
      <c r="H417" s="230" t="s">
        <v>1186</v>
      </c>
    </row>
    <row r="418" spans="2:8" s="3" customFormat="1" ht="75">
      <c r="B418" s="53">
        <v>448268</v>
      </c>
      <c r="C418" s="54" t="s">
        <v>1184</v>
      </c>
      <c r="D418" s="56">
        <v>45621</v>
      </c>
      <c r="E418" s="53">
        <v>1200000000</v>
      </c>
      <c r="F418" s="237" t="s">
        <v>1185</v>
      </c>
      <c r="G418" s="7"/>
      <c r="H418" s="230" t="s">
        <v>1186</v>
      </c>
    </row>
    <row r="419" spans="2:8" s="3" customFormat="1" ht="75">
      <c r="B419" s="53">
        <v>448289</v>
      </c>
      <c r="C419" s="54" t="s">
        <v>1187</v>
      </c>
      <c r="D419" s="56">
        <v>45621</v>
      </c>
      <c r="E419" s="53">
        <v>880000000</v>
      </c>
      <c r="F419" s="237" t="s">
        <v>1188</v>
      </c>
      <c r="G419" s="7"/>
      <c r="H419" s="230" t="s">
        <v>1189</v>
      </c>
    </row>
    <row r="420" spans="2:8" s="3" customFormat="1" ht="75">
      <c r="B420" s="53">
        <v>448281</v>
      </c>
      <c r="C420" s="54" t="s">
        <v>1190</v>
      </c>
      <c r="D420" s="56">
        <v>45622</v>
      </c>
      <c r="E420" s="53">
        <v>3000000000</v>
      </c>
      <c r="F420" s="237" t="s">
        <v>1150</v>
      </c>
      <c r="G420" s="7"/>
      <c r="H420" s="230" t="s">
        <v>1191</v>
      </c>
    </row>
    <row r="421" spans="2:8" s="3" customFormat="1" ht="75">
      <c r="B421" s="53">
        <v>448772</v>
      </c>
      <c r="C421" s="54" t="s">
        <v>1192</v>
      </c>
      <c r="D421" s="56">
        <v>45623</v>
      </c>
      <c r="E421" s="53">
        <v>1255246210</v>
      </c>
      <c r="F421" s="237" t="s">
        <v>1193</v>
      </c>
      <c r="G421" s="7"/>
      <c r="H421" s="230" t="s">
        <v>1194</v>
      </c>
    </row>
    <row r="422" spans="2:8" s="3" customFormat="1" ht="75">
      <c r="B422" s="53">
        <v>454089</v>
      </c>
      <c r="C422" s="54" t="s">
        <v>1195</v>
      </c>
      <c r="D422" s="56">
        <v>45628</v>
      </c>
      <c r="E422" s="53">
        <v>1676800000</v>
      </c>
      <c r="F422" s="237" t="s">
        <v>1153</v>
      </c>
      <c r="G422" s="7"/>
      <c r="H422" s="230" t="s">
        <v>1196</v>
      </c>
    </row>
    <row r="423" spans="2:8" s="3" customFormat="1" ht="75">
      <c r="B423" s="53">
        <v>0</v>
      </c>
      <c r="C423" s="54" t="s">
        <v>1197</v>
      </c>
      <c r="D423" s="56">
        <v>45623</v>
      </c>
      <c r="E423" s="53" t="s">
        <v>1198</v>
      </c>
      <c r="F423" s="237" t="s">
        <v>1199</v>
      </c>
      <c r="G423" s="7"/>
      <c r="H423" s="230"/>
    </row>
    <row r="424" spans="2:8" s="3" customFormat="1" ht="75">
      <c r="B424" s="53">
        <v>448869</v>
      </c>
      <c r="C424" s="54" t="s">
        <v>1200</v>
      </c>
      <c r="D424" s="56">
        <v>45622</v>
      </c>
      <c r="E424" s="53">
        <v>704818606</v>
      </c>
      <c r="F424" s="237" t="s">
        <v>1099</v>
      </c>
      <c r="G424" s="7"/>
      <c r="H424" s="230" t="s">
        <v>1201</v>
      </c>
    </row>
    <row r="425" spans="2:8" s="3" customFormat="1" ht="75">
      <c r="B425" s="53">
        <v>448869</v>
      </c>
      <c r="C425" s="54" t="s">
        <v>1200</v>
      </c>
      <c r="D425" s="56">
        <v>45622</v>
      </c>
      <c r="E425" s="53">
        <v>120750000</v>
      </c>
      <c r="F425" s="237" t="s">
        <v>1202</v>
      </c>
      <c r="G425" s="7"/>
      <c r="H425" s="230" t="s">
        <v>1201</v>
      </c>
    </row>
    <row r="426" spans="2:8" s="3" customFormat="1" ht="75">
      <c r="B426" s="53">
        <v>448632</v>
      </c>
      <c r="C426" s="54" t="s">
        <v>1203</v>
      </c>
      <c r="D426" s="56">
        <v>45624</v>
      </c>
      <c r="E426" s="53">
        <v>772226000</v>
      </c>
      <c r="F426" s="237" t="s">
        <v>1202</v>
      </c>
      <c r="G426" s="7"/>
      <c r="H426" s="230" t="s">
        <v>1204</v>
      </c>
    </row>
    <row r="427" spans="2:8" s="3" customFormat="1" ht="90">
      <c r="B427" s="53">
        <v>454497</v>
      </c>
      <c r="C427" s="54" t="s">
        <v>1205</v>
      </c>
      <c r="D427" s="56">
        <v>45624</v>
      </c>
      <c r="E427" s="53">
        <v>5809050000</v>
      </c>
      <c r="F427" s="237" t="s">
        <v>1206</v>
      </c>
      <c r="G427" s="7"/>
      <c r="H427" s="230" t="s">
        <v>1207</v>
      </c>
    </row>
    <row r="428" spans="2:8" s="3" customFormat="1" ht="75">
      <c r="B428" s="53">
        <v>448567</v>
      </c>
      <c r="C428" s="54" t="s">
        <v>1208</v>
      </c>
      <c r="D428" s="56">
        <v>45623</v>
      </c>
      <c r="E428" s="53">
        <v>4848000000</v>
      </c>
      <c r="F428" s="237" t="s">
        <v>1209</v>
      </c>
      <c r="G428" s="7"/>
      <c r="H428" s="230" t="s">
        <v>1210</v>
      </c>
    </row>
    <row r="429" spans="2:8" s="3" customFormat="1" ht="75">
      <c r="B429" s="53">
        <v>448240</v>
      </c>
      <c r="C429" s="54" t="s">
        <v>1211</v>
      </c>
      <c r="D429" s="56">
        <v>45625</v>
      </c>
      <c r="E429" s="53">
        <v>365000000</v>
      </c>
      <c r="F429" s="237" t="s">
        <v>1212</v>
      </c>
      <c r="G429" s="7"/>
      <c r="H429" s="230" t="s">
        <v>1213</v>
      </c>
    </row>
    <row r="430" spans="2:8" s="3" customFormat="1" ht="75">
      <c r="B430" s="53">
        <v>448240</v>
      </c>
      <c r="C430" s="54" t="s">
        <v>1211</v>
      </c>
      <c r="D430" s="56">
        <v>45625</v>
      </c>
      <c r="E430" s="53">
        <v>70000000</v>
      </c>
      <c r="F430" s="237" t="s">
        <v>1212</v>
      </c>
      <c r="G430" s="7"/>
      <c r="H430" s="230" t="s">
        <v>1213</v>
      </c>
    </row>
    <row r="431" spans="2:8" s="3" customFormat="1" ht="75">
      <c r="B431" s="53">
        <v>448542</v>
      </c>
      <c r="C431" s="54" t="s">
        <v>1214</v>
      </c>
      <c r="D431" s="56">
        <v>45625</v>
      </c>
      <c r="E431" s="53">
        <v>3083971000</v>
      </c>
      <c r="F431" s="237" t="s">
        <v>1150</v>
      </c>
      <c r="G431" s="7"/>
      <c r="H431" s="230" t="s">
        <v>1215</v>
      </c>
    </row>
    <row r="432" spans="2:8" s="3" customFormat="1" ht="75">
      <c r="B432" s="53">
        <v>448622</v>
      </c>
      <c r="C432" s="54" t="s">
        <v>1216</v>
      </c>
      <c r="D432" s="56">
        <v>45625</v>
      </c>
      <c r="E432" s="53">
        <v>43200000</v>
      </c>
      <c r="F432" s="237" t="s">
        <v>1217</v>
      </c>
      <c r="G432" s="7"/>
      <c r="H432" s="230" t="s">
        <v>1218</v>
      </c>
    </row>
    <row r="433" spans="2:8" s="3" customFormat="1" ht="75">
      <c r="B433" s="53">
        <v>448622</v>
      </c>
      <c r="C433" s="54" t="s">
        <v>1219</v>
      </c>
      <c r="D433" s="56">
        <v>45625</v>
      </c>
      <c r="E433" s="53">
        <v>7425000</v>
      </c>
      <c r="F433" s="237" t="s">
        <v>1220</v>
      </c>
      <c r="G433" s="7"/>
      <c r="H433" s="230" t="s">
        <v>1218</v>
      </c>
    </row>
    <row r="434" spans="2:8" s="3" customFormat="1" ht="75">
      <c r="B434" s="53">
        <v>448795</v>
      </c>
      <c r="C434" s="54" t="s">
        <v>1221</v>
      </c>
      <c r="D434" s="56">
        <v>45625</v>
      </c>
      <c r="E434" s="53">
        <v>43794000</v>
      </c>
      <c r="F434" s="237" t="s">
        <v>1222</v>
      </c>
      <c r="G434" s="7"/>
      <c r="H434" s="230" t="s">
        <v>1223</v>
      </c>
    </row>
    <row r="435" spans="2:8" s="3" customFormat="1" ht="75">
      <c r="B435" s="53">
        <v>448795</v>
      </c>
      <c r="C435" s="54" t="s">
        <v>1221</v>
      </c>
      <c r="D435" s="56">
        <v>45625</v>
      </c>
      <c r="E435" s="53">
        <v>29196057</v>
      </c>
      <c r="F435" s="237" t="s">
        <v>1222</v>
      </c>
      <c r="G435" s="7"/>
      <c r="H435" s="230" t="s">
        <v>1223</v>
      </c>
    </row>
    <row r="436" spans="2:8" s="3" customFormat="1" ht="75">
      <c r="B436" s="53">
        <v>448795</v>
      </c>
      <c r="C436" s="54" t="s">
        <v>1221</v>
      </c>
      <c r="D436" s="56">
        <v>45625</v>
      </c>
      <c r="E436" s="53">
        <v>11751297</v>
      </c>
      <c r="F436" s="237" t="s">
        <v>1222</v>
      </c>
      <c r="G436" s="7"/>
      <c r="H436" s="230" t="s">
        <v>1223</v>
      </c>
    </row>
    <row r="437" spans="2:8" s="3" customFormat="1" ht="75">
      <c r="B437" s="53">
        <v>448768</v>
      </c>
      <c r="C437" s="54" t="s">
        <v>1224</v>
      </c>
      <c r="D437" s="56">
        <v>45625</v>
      </c>
      <c r="E437" s="53">
        <v>4350000</v>
      </c>
      <c r="F437" s="237" t="s">
        <v>1225</v>
      </c>
      <c r="G437" s="7"/>
      <c r="H437" s="230" t="s">
        <v>1226</v>
      </c>
    </row>
    <row r="438" spans="2:8" s="3" customFormat="1" ht="75">
      <c r="B438" s="53">
        <v>448768</v>
      </c>
      <c r="C438" s="54" t="s">
        <v>1224</v>
      </c>
      <c r="D438" s="56">
        <v>45625</v>
      </c>
      <c r="E438" s="53">
        <v>116237476</v>
      </c>
      <c r="F438" s="237" t="s">
        <v>1225</v>
      </c>
      <c r="G438" s="7"/>
      <c r="H438" s="230" t="s">
        <v>1226</v>
      </c>
    </row>
    <row r="439" spans="2:8" s="3" customFormat="1" ht="75">
      <c r="B439" s="53">
        <v>454113</v>
      </c>
      <c r="C439" s="54" t="s">
        <v>1227</v>
      </c>
      <c r="D439" s="56">
        <v>45625</v>
      </c>
      <c r="E439" s="53">
        <v>1340665000</v>
      </c>
      <c r="F439" s="237" t="s">
        <v>1150</v>
      </c>
      <c r="G439" s="7"/>
      <c r="H439" s="230" t="s">
        <v>1228</v>
      </c>
    </row>
    <row r="440" spans="2:8" s="3" customFormat="1" ht="75">
      <c r="B440" s="53">
        <v>448528</v>
      </c>
      <c r="C440" s="54" t="s">
        <v>1229</v>
      </c>
      <c r="D440" s="56">
        <v>45629</v>
      </c>
      <c r="E440" s="53">
        <v>326160000</v>
      </c>
      <c r="F440" s="237" t="s">
        <v>1082</v>
      </c>
      <c r="G440" s="7"/>
      <c r="H440" s="230" t="s">
        <v>1230</v>
      </c>
    </row>
    <row r="441" spans="2:8" s="3" customFormat="1" ht="75">
      <c r="B441" s="53">
        <v>448528</v>
      </c>
      <c r="C441" s="54" t="s">
        <v>1229</v>
      </c>
      <c r="D441" s="56">
        <v>45629</v>
      </c>
      <c r="E441" s="53">
        <v>237600000</v>
      </c>
      <c r="F441" s="237" t="s">
        <v>1082</v>
      </c>
      <c r="G441" s="7"/>
      <c r="H441" s="230" t="s">
        <v>1230</v>
      </c>
    </row>
    <row r="442" spans="2:8" s="3" customFormat="1" ht="75">
      <c r="B442" s="53">
        <v>448528</v>
      </c>
      <c r="C442" s="54" t="s">
        <v>1229</v>
      </c>
      <c r="D442" s="56">
        <v>45629</v>
      </c>
      <c r="E442" s="53">
        <v>65232000</v>
      </c>
      <c r="F442" s="237" t="s">
        <v>1082</v>
      </c>
      <c r="G442" s="7"/>
      <c r="H442" s="230" t="s">
        <v>1230</v>
      </c>
    </row>
    <row r="443" spans="2:8" s="3" customFormat="1" ht="75">
      <c r="B443" s="53">
        <v>448904</v>
      </c>
      <c r="C443" s="54" t="s">
        <v>1231</v>
      </c>
      <c r="D443" s="56">
        <v>45625</v>
      </c>
      <c r="E443" s="53">
        <v>17138700</v>
      </c>
      <c r="F443" s="237" t="s">
        <v>1232</v>
      </c>
      <c r="G443" s="7"/>
      <c r="H443" s="230" t="s">
        <v>1233</v>
      </c>
    </row>
    <row r="444" spans="2:8" s="3" customFormat="1" ht="90">
      <c r="B444" s="53">
        <v>448399</v>
      </c>
      <c r="C444" s="54" t="s">
        <v>1234</v>
      </c>
      <c r="D444" s="56">
        <v>45625</v>
      </c>
      <c r="E444" s="53">
        <v>295125184</v>
      </c>
      <c r="F444" s="237" t="s">
        <v>1235</v>
      </c>
      <c r="G444" s="7"/>
      <c r="H444" s="230" t="s">
        <v>1236</v>
      </c>
    </row>
    <row r="445" spans="2:8" s="3" customFormat="1" ht="75">
      <c r="B445" s="53">
        <v>448561</v>
      </c>
      <c r="C445" s="54" t="s">
        <v>1237</v>
      </c>
      <c r="D445" s="56">
        <v>45625</v>
      </c>
      <c r="E445" s="53">
        <v>146700000</v>
      </c>
      <c r="F445" s="237" t="s">
        <v>1238</v>
      </c>
      <c r="G445" s="7"/>
      <c r="H445" s="230" t="s">
        <v>1239</v>
      </c>
    </row>
    <row r="446" spans="2:8" s="3" customFormat="1" ht="75">
      <c r="B446" s="53">
        <v>448305</v>
      </c>
      <c r="C446" s="54" t="s">
        <v>1240</v>
      </c>
      <c r="D446" s="56">
        <v>45629</v>
      </c>
      <c r="E446" s="53">
        <v>65024000</v>
      </c>
      <c r="F446" s="237" t="s">
        <v>1126</v>
      </c>
      <c r="G446" s="7"/>
      <c r="H446" s="230" t="s">
        <v>1241</v>
      </c>
    </row>
    <row r="447" spans="2:8" s="3" customFormat="1" ht="75">
      <c r="B447" s="53">
        <v>456662</v>
      </c>
      <c r="C447" s="54" t="s">
        <v>1242</v>
      </c>
      <c r="D447" s="56">
        <v>45628</v>
      </c>
      <c r="E447" s="53">
        <v>18500000000</v>
      </c>
      <c r="F447" s="237" t="s">
        <v>1064</v>
      </c>
      <c r="G447" s="7"/>
      <c r="H447" s="230" t="s">
        <v>1243</v>
      </c>
    </row>
    <row r="448" spans="2:8" s="3" customFormat="1" ht="75">
      <c r="B448" s="53">
        <v>448791</v>
      </c>
      <c r="C448" s="54" t="s">
        <v>1244</v>
      </c>
      <c r="D448" s="56">
        <v>45625</v>
      </c>
      <c r="E448" s="53">
        <v>332100000</v>
      </c>
      <c r="F448" s="237" t="s">
        <v>1245</v>
      </c>
      <c r="G448" s="7"/>
      <c r="H448" s="230" t="s">
        <v>1246</v>
      </c>
    </row>
    <row r="449" spans="2:8" s="3" customFormat="1" ht="90">
      <c r="B449" s="53">
        <v>448227</v>
      </c>
      <c r="C449" s="54" t="s">
        <v>1247</v>
      </c>
      <c r="D449" s="56">
        <v>45625</v>
      </c>
      <c r="E449" s="53">
        <v>180000000</v>
      </c>
      <c r="F449" s="237" t="s">
        <v>1248</v>
      </c>
      <c r="G449" s="7"/>
      <c r="H449" s="230" t="s">
        <v>1249</v>
      </c>
    </row>
    <row r="450" spans="2:8" s="3" customFormat="1" ht="75">
      <c r="B450" s="53">
        <v>456496</v>
      </c>
      <c r="C450" s="54" t="s">
        <v>1250</v>
      </c>
      <c r="D450" s="56">
        <v>45625</v>
      </c>
      <c r="E450" s="53">
        <v>109912488</v>
      </c>
      <c r="F450" s="237" t="s">
        <v>1251</v>
      </c>
      <c r="G450" s="7"/>
      <c r="H450" s="230" t="s">
        <v>1252</v>
      </c>
    </row>
    <row r="451" spans="2:8" s="3" customFormat="1" ht="75">
      <c r="B451" s="53">
        <v>455635</v>
      </c>
      <c r="C451" s="54" t="s">
        <v>1253</v>
      </c>
      <c r="D451" s="56">
        <v>45625</v>
      </c>
      <c r="E451" s="53">
        <v>212000000</v>
      </c>
      <c r="F451" s="237" t="s">
        <v>1254</v>
      </c>
      <c r="G451" s="7"/>
      <c r="H451" s="230" t="s">
        <v>1255</v>
      </c>
    </row>
    <row r="452" spans="2:8" s="3" customFormat="1" ht="75">
      <c r="B452" s="53">
        <v>454613</v>
      </c>
      <c r="C452" s="54" t="s">
        <v>1256</v>
      </c>
      <c r="D452" s="56">
        <v>45625</v>
      </c>
      <c r="E452" s="53">
        <v>78260000</v>
      </c>
      <c r="F452" s="237" t="s">
        <v>1257</v>
      </c>
      <c r="G452" s="7"/>
      <c r="H452" s="230" t="s">
        <v>1258</v>
      </c>
    </row>
    <row r="453" spans="2:8" s="3" customFormat="1" ht="75">
      <c r="B453" s="53">
        <v>448746</v>
      </c>
      <c r="C453" s="54" t="s">
        <v>1259</v>
      </c>
      <c r="D453" s="56">
        <v>45628</v>
      </c>
      <c r="E453" s="53">
        <v>20246000</v>
      </c>
      <c r="F453" s="237" t="s">
        <v>1260</v>
      </c>
      <c r="G453" s="7"/>
      <c r="H453" s="230" t="s">
        <v>1261</v>
      </c>
    </row>
    <row r="454" spans="2:8" s="3" customFormat="1" ht="75">
      <c r="B454" s="53">
        <v>454507</v>
      </c>
      <c r="C454" s="54" t="s">
        <v>1262</v>
      </c>
      <c r="D454" s="56">
        <v>45628</v>
      </c>
      <c r="E454" s="53">
        <v>26000000</v>
      </c>
      <c r="F454" s="237" t="s">
        <v>1263</v>
      </c>
      <c r="G454" s="7"/>
      <c r="H454" s="230" t="s">
        <v>1264</v>
      </c>
    </row>
    <row r="455" spans="2:8" s="3" customFormat="1" ht="75">
      <c r="B455" s="53">
        <v>448181</v>
      </c>
      <c r="C455" s="54" t="s">
        <v>1265</v>
      </c>
      <c r="D455" s="56">
        <v>45628</v>
      </c>
      <c r="E455" s="53">
        <v>1000000000</v>
      </c>
      <c r="F455" s="237" t="s">
        <v>1266</v>
      </c>
      <c r="G455" s="7"/>
      <c r="H455" s="230" t="s">
        <v>1267</v>
      </c>
    </row>
    <row r="456" spans="2:8" s="3" customFormat="1" ht="75">
      <c r="B456" s="53">
        <v>448181</v>
      </c>
      <c r="C456" s="54" t="s">
        <v>1265</v>
      </c>
      <c r="D456" s="56">
        <v>45628</v>
      </c>
      <c r="E456" s="53">
        <v>600000000</v>
      </c>
      <c r="F456" s="237" t="s">
        <v>1268</v>
      </c>
      <c r="G456" s="7"/>
      <c r="H456" s="230" t="s">
        <v>1267</v>
      </c>
    </row>
    <row r="457" spans="2:8" s="3" customFormat="1" ht="75">
      <c r="B457" s="53">
        <v>448535</v>
      </c>
      <c r="C457" s="54" t="s">
        <v>1269</v>
      </c>
      <c r="D457" s="56">
        <v>45628</v>
      </c>
      <c r="E457" s="53">
        <v>833074200</v>
      </c>
      <c r="F457" s="237" t="s">
        <v>1129</v>
      </c>
      <c r="G457" s="7"/>
      <c r="H457" s="230" t="s">
        <v>1270</v>
      </c>
    </row>
    <row r="458" spans="2:8" s="3" customFormat="1" ht="125.25" customHeight="1">
      <c r="B458" s="53">
        <v>448490</v>
      </c>
      <c r="C458" s="54" t="s">
        <v>1271</v>
      </c>
      <c r="D458" s="56">
        <v>45625</v>
      </c>
      <c r="E458" s="53">
        <v>562124965</v>
      </c>
      <c r="F458" s="237" t="s">
        <v>1272</v>
      </c>
      <c r="G458" s="7"/>
      <c r="H458" s="230" t="s">
        <v>1273</v>
      </c>
    </row>
    <row r="459" spans="2:8" s="3" customFormat="1" ht="134.25" customHeight="1">
      <c r="B459" s="53">
        <v>448490</v>
      </c>
      <c r="C459" s="54" t="s">
        <v>1271</v>
      </c>
      <c r="D459" s="56">
        <v>45625</v>
      </c>
      <c r="E459" s="53">
        <v>160175303</v>
      </c>
      <c r="F459" s="237" t="s">
        <v>1272</v>
      </c>
      <c r="G459" s="7"/>
      <c r="H459" s="230" t="s">
        <v>1273</v>
      </c>
    </row>
    <row r="460" spans="2:8" s="3" customFormat="1" ht="75">
      <c r="B460" s="53">
        <v>448338</v>
      </c>
      <c r="C460" s="54" t="s">
        <v>1274</v>
      </c>
      <c r="D460" s="56">
        <v>45628</v>
      </c>
      <c r="E460" s="53">
        <v>472000000</v>
      </c>
      <c r="F460" s="237" t="s">
        <v>1275</v>
      </c>
      <c r="G460" s="7"/>
      <c r="H460" s="230" t="s">
        <v>1276</v>
      </c>
    </row>
    <row r="461" spans="2:8" s="3" customFormat="1" ht="138.75" customHeight="1">
      <c r="B461" s="53">
        <v>454727</v>
      </c>
      <c r="C461" s="54" t="s">
        <v>1277</v>
      </c>
      <c r="D461" s="56">
        <v>45628</v>
      </c>
      <c r="E461" s="53">
        <v>6839076332</v>
      </c>
      <c r="F461" s="237" t="s">
        <v>1278</v>
      </c>
      <c r="G461" s="7"/>
      <c r="H461" s="230" t="s">
        <v>1279</v>
      </c>
    </row>
    <row r="462" spans="2:8" s="3" customFormat="1" ht="75">
      <c r="B462" s="53">
        <v>448494</v>
      </c>
      <c r="C462" s="54" t="s">
        <v>1280</v>
      </c>
      <c r="D462" s="56">
        <v>45629</v>
      </c>
      <c r="E462" s="53">
        <v>159613437</v>
      </c>
      <c r="F462" s="237" t="s">
        <v>1281</v>
      </c>
      <c r="G462" s="7"/>
      <c r="H462" s="230" t="s">
        <v>1282</v>
      </c>
    </row>
    <row r="463" spans="2:8" s="3" customFormat="1" ht="90">
      <c r="B463" s="53">
        <v>448242</v>
      </c>
      <c r="C463" s="54" t="s">
        <v>1283</v>
      </c>
      <c r="D463" s="56">
        <v>45629</v>
      </c>
      <c r="E463" s="53">
        <v>200000000</v>
      </c>
      <c r="F463" s="237" t="s">
        <v>1284</v>
      </c>
      <c r="G463" s="7"/>
      <c r="H463" s="230" t="s">
        <v>1285</v>
      </c>
    </row>
    <row r="464" spans="2:8" s="3" customFormat="1" ht="176.25" customHeight="1">
      <c r="B464" s="53">
        <v>448272</v>
      </c>
      <c r="C464" s="54" t="s">
        <v>1286</v>
      </c>
      <c r="D464" s="56">
        <v>45629</v>
      </c>
      <c r="E464" s="53">
        <v>355048160</v>
      </c>
      <c r="F464" s="237" t="s">
        <v>1287</v>
      </c>
      <c r="G464" s="7"/>
      <c r="H464" s="230" t="s">
        <v>1288</v>
      </c>
    </row>
    <row r="465" spans="2:8" s="3" customFormat="1" ht="172.5" customHeight="1">
      <c r="B465" s="53">
        <v>448272</v>
      </c>
      <c r="C465" s="54" t="s">
        <v>1286</v>
      </c>
      <c r="D465" s="56">
        <v>45629</v>
      </c>
      <c r="E465" s="53">
        <v>60000000</v>
      </c>
      <c r="F465" s="237" t="s">
        <v>1287</v>
      </c>
      <c r="G465" s="7"/>
      <c r="H465" s="230" t="s">
        <v>1288</v>
      </c>
    </row>
    <row r="466" spans="2:8" s="3" customFormat="1" ht="75">
      <c r="B466" s="53">
        <v>448930</v>
      </c>
      <c r="C466" s="54" t="s">
        <v>1289</v>
      </c>
      <c r="D466" s="56">
        <v>45629</v>
      </c>
      <c r="E466" s="53">
        <v>45996900</v>
      </c>
      <c r="F466" s="237" t="s">
        <v>1290</v>
      </c>
      <c r="G466" s="7"/>
      <c r="H466" s="230" t="s">
        <v>1291</v>
      </c>
    </row>
    <row r="467" spans="2:8" s="3" customFormat="1" ht="75">
      <c r="B467" s="53">
        <v>456241</v>
      </c>
      <c r="C467" s="54" t="s">
        <v>1292</v>
      </c>
      <c r="D467" s="56">
        <v>45629</v>
      </c>
      <c r="E467" s="53">
        <v>280758800</v>
      </c>
      <c r="F467" s="237" t="s">
        <v>1272</v>
      </c>
      <c r="G467" s="7"/>
      <c r="H467" s="230" t="s">
        <v>1293</v>
      </c>
    </row>
    <row r="468" spans="2:8" s="3" customFormat="1" ht="75">
      <c r="B468" s="53">
        <v>448379</v>
      </c>
      <c r="C468" s="54" t="s">
        <v>1294</v>
      </c>
      <c r="D468" s="56">
        <v>45629</v>
      </c>
      <c r="E468" s="53">
        <v>585000000</v>
      </c>
      <c r="F468" s="237" t="s">
        <v>1295</v>
      </c>
      <c r="G468" s="7"/>
      <c r="H468" s="230" t="s">
        <v>1296</v>
      </c>
    </row>
    <row r="469" spans="2:8" s="3" customFormat="1" ht="75">
      <c r="B469" s="53">
        <v>448379</v>
      </c>
      <c r="C469" s="54" t="s">
        <v>1294</v>
      </c>
      <c r="D469" s="56">
        <v>45629</v>
      </c>
      <c r="E469" s="53">
        <v>585000000</v>
      </c>
      <c r="F469" s="237" t="s">
        <v>1295</v>
      </c>
      <c r="G469" s="7"/>
      <c r="H469" s="230" t="s">
        <v>1296</v>
      </c>
    </row>
    <row r="470" spans="2:8" s="3" customFormat="1" ht="75">
      <c r="B470" s="53">
        <v>448288</v>
      </c>
      <c r="C470" s="54" t="s">
        <v>1297</v>
      </c>
      <c r="D470" s="56">
        <v>45629</v>
      </c>
      <c r="E470" s="53">
        <v>190000000</v>
      </c>
      <c r="F470" s="237" t="s">
        <v>1298</v>
      </c>
      <c r="G470" s="7"/>
      <c r="H470" s="230" t="s">
        <v>1299</v>
      </c>
    </row>
    <row r="471" spans="2:8" s="3" customFormat="1" ht="75">
      <c r="B471" s="53">
        <v>456032</v>
      </c>
      <c r="C471" s="54" t="s">
        <v>1300</v>
      </c>
      <c r="D471" s="56">
        <v>45629</v>
      </c>
      <c r="E471" s="53">
        <v>293603290</v>
      </c>
      <c r="F471" s="237" t="s">
        <v>1301</v>
      </c>
      <c r="G471" s="7"/>
      <c r="H471" s="230" t="s">
        <v>1302</v>
      </c>
    </row>
    <row r="472" spans="2:8" s="3" customFormat="1" ht="75">
      <c r="B472" s="53">
        <v>448528</v>
      </c>
      <c r="C472" s="54" t="s">
        <v>1229</v>
      </c>
      <c r="D472" s="56">
        <v>45629</v>
      </c>
      <c r="E472" s="53">
        <v>38782800</v>
      </c>
      <c r="F472" s="237" t="s">
        <v>1303</v>
      </c>
      <c r="G472" s="7"/>
      <c r="H472" s="230" t="s">
        <v>1230</v>
      </c>
    </row>
    <row r="473" spans="2:8" s="3" customFormat="1" ht="75">
      <c r="B473" s="53">
        <v>448528</v>
      </c>
      <c r="C473" s="54" t="s">
        <v>1229</v>
      </c>
      <c r="D473" s="56">
        <v>45629</v>
      </c>
      <c r="E473" s="53">
        <v>789480000</v>
      </c>
      <c r="F473" s="237" t="s">
        <v>1304</v>
      </c>
      <c r="G473" s="7"/>
      <c r="H473" s="230" t="s">
        <v>1230</v>
      </c>
    </row>
    <row r="474" spans="2:8" s="3" customFormat="1" ht="75">
      <c r="B474" s="53">
        <v>448432</v>
      </c>
      <c r="C474" s="54" t="s">
        <v>1305</v>
      </c>
      <c r="D474" s="56">
        <v>45629</v>
      </c>
      <c r="E474" s="53">
        <v>9603312</v>
      </c>
      <c r="F474" s="237" t="s">
        <v>1306</v>
      </c>
      <c r="G474" s="7"/>
      <c r="H474" s="230" t="s">
        <v>1307</v>
      </c>
    </row>
    <row r="475" spans="2:8" s="3" customFormat="1" ht="75">
      <c r="B475" s="53">
        <v>448432</v>
      </c>
      <c r="C475" s="54" t="s">
        <v>1305</v>
      </c>
      <c r="D475" s="56">
        <v>45629</v>
      </c>
      <c r="E475" s="53">
        <v>18872337</v>
      </c>
      <c r="F475" s="237" t="s">
        <v>1306</v>
      </c>
      <c r="G475" s="7"/>
      <c r="H475" s="230" t="s">
        <v>1307</v>
      </c>
    </row>
    <row r="476" spans="2:8" s="3" customFormat="1" ht="75">
      <c r="B476" s="53">
        <v>448852</v>
      </c>
      <c r="C476" s="54" t="s">
        <v>1308</v>
      </c>
      <c r="D476" s="56">
        <v>45629</v>
      </c>
      <c r="E476" s="53">
        <v>784900000</v>
      </c>
      <c r="F476" s="237" t="s">
        <v>1309</v>
      </c>
      <c r="G476" s="7"/>
      <c r="H476" s="230" t="s">
        <v>1310</v>
      </c>
    </row>
    <row r="477" spans="2:8" s="3" customFormat="1" ht="75">
      <c r="B477" s="53">
        <v>448432</v>
      </c>
      <c r="C477" s="54" t="s">
        <v>1305</v>
      </c>
      <c r="D477" s="56">
        <v>45629</v>
      </c>
      <c r="E477" s="53">
        <v>275718765</v>
      </c>
      <c r="F477" s="237" t="s">
        <v>1225</v>
      </c>
      <c r="G477" s="7"/>
      <c r="H477" s="230" t="s">
        <v>1307</v>
      </c>
    </row>
    <row r="478" spans="2:8" s="3" customFormat="1" ht="75">
      <c r="B478" s="53">
        <v>448432</v>
      </c>
      <c r="C478" s="54" t="s">
        <v>1305</v>
      </c>
      <c r="D478" s="56">
        <v>45629</v>
      </c>
      <c r="E478" s="53">
        <v>64919937</v>
      </c>
      <c r="F478" s="237" t="s">
        <v>1225</v>
      </c>
      <c r="G478" s="7"/>
      <c r="H478" s="230" t="s">
        <v>1307</v>
      </c>
    </row>
    <row r="479" spans="2:8" s="3" customFormat="1" ht="60">
      <c r="B479" s="53">
        <v>454831</v>
      </c>
      <c r="C479" s="54" t="s">
        <v>1311</v>
      </c>
      <c r="D479" s="56">
        <v>45629</v>
      </c>
      <c r="E479" s="53">
        <v>7209840</v>
      </c>
      <c r="F479" s="237" t="s">
        <v>1312</v>
      </c>
      <c r="G479" s="7"/>
      <c r="H479" s="230" t="s">
        <v>1313</v>
      </c>
    </row>
    <row r="480" spans="2:8" s="3" customFormat="1" ht="75">
      <c r="B480" s="53">
        <v>456425</v>
      </c>
      <c r="C480" s="54" t="s">
        <v>1314</v>
      </c>
      <c r="D480" s="56">
        <v>45629</v>
      </c>
      <c r="E480" s="53">
        <v>60000000</v>
      </c>
      <c r="F480" s="237" t="s">
        <v>1315</v>
      </c>
      <c r="G480" s="7"/>
      <c r="H480" s="230" t="s">
        <v>1316</v>
      </c>
    </row>
    <row r="481" spans="2:8" s="3" customFormat="1" ht="75">
      <c r="B481" s="53">
        <v>448288</v>
      </c>
      <c r="C481" s="54" t="s">
        <v>1317</v>
      </c>
      <c r="D481" s="56">
        <v>45629</v>
      </c>
      <c r="E481" s="53">
        <v>190000000</v>
      </c>
      <c r="F481" s="237" t="s">
        <v>1315</v>
      </c>
      <c r="G481" s="7"/>
      <c r="H481" s="230" t="s">
        <v>1299</v>
      </c>
    </row>
    <row r="482" spans="2:8" s="3" customFormat="1" ht="75">
      <c r="B482" s="53">
        <v>448528</v>
      </c>
      <c r="C482" s="54" t="s">
        <v>1229</v>
      </c>
      <c r="D482" s="56">
        <v>45629</v>
      </c>
      <c r="E482" s="53">
        <v>524250000</v>
      </c>
      <c r="F482" s="237" t="s">
        <v>1318</v>
      </c>
      <c r="G482" s="7"/>
      <c r="H482" s="230" t="s">
        <v>1230</v>
      </c>
    </row>
    <row r="483" spans="2:8" s="3" customFormat="1" ht="60">
      <c r="B483" s="53">
        <v>448558</v>
      </c>
      <c r="C483" s="54" t="s">
        <v>1319</v>
      </c>
      <c r="D483" s="56">
        <v>45629</v>
      </c>
      <c r="E483" s="53">
        <v>160000000</v>
      </c>
      <c r="F483" s="237" t="s">
        <v>1320</v>
      </c>
      <c r="G483" s="7"/>
      <c r="H483" s="230" t="s">
        <v>1321</v>
      </c>
    </row>
    <row r="484" spans="2:8" s="3" customFormat="1" ht="60">
      <c r="B484" s="53">
        <v>448558</v>
      </c>
      <c r="C484" s="54" t="s">
        <v>1319</v>
      </c>
      <c r="D484" s="56">
        <v>45629</v>
      </c>
      <c r="E484" s="53">
        <v>170000000</v>
      </c>
      <c r="F484" s="237" t="s">
        <v>1320</v>
      </c>
      <c r="G484" s="7"/>
      <c r="H484" s="230" t="s">
        <v>1321</v>
      </c>
    </row>
    <row r="485" spans="2:8" s="3" customFormat="1" ht="75">
      <c r="B485" s="53">
        <v>456009</v>
      </c>
      <c r="C485" s="54" t="s">
        <v>1322</v>
      </c>
      <c r="D485" s="56">
        <v>45629</v>
      </c>
      <c r="E485" s="53">
        <v>1154951800</v>
      </c>
      <c r="F485" s="237" t="s">
        <v>1323</v>
      </c>
      <c r="G485" s="7"/>
      <c r="H485" s="230" t="s">
        <v>1324</v>
      </c>
    </row>
    <row r="486" spans="2:8" s="3" customFormat="1" ht="75">
      <c r="B486" s="53">
        <v>448808</v>
      </c>
      <c r="C486" s="54" t="s">
        <v>1325</v>
      </c>
      <c r="D486" s="56">
        <v>45629</v>
      </c>
      <c r="E486" s="53">
        <v>18799400</v>
      </c>
      <c r="F486" s="237" t="s">
        <v>1326</v>
      </c>
      <c r="G486" s="7"/>
      <c r="H486" s="230" t="s">
        <v>1327</v>
      </c>
    </row>
    <row r="487" spans="2:8" s="3" customFormat="1" ht="75">
      <c r="B487" s="53">
        <v>448808</v>
      </c>
      <c r="C487" s="54" t="s">
        <v>1325</v>
      </c>
      <c r="D487" s="56">
        <v>45629</v>
      </c>
      <c r="E487" s="53">
        <v>36584000</v>
      </c>
      <c r="F487" s="237" t="s">
        <v>1326</v>
      </c>
      <c r="G487" s="7"/>
      <c r="H487" s="230" t="s">
        <v>1327</v>
      </c>
    </row>
    <row r="488" spans="2:8" s="3" customFormat="1" ht="75">
      <c r="B488" s="53">
        <v>448808</v>
      </c>
      <c r="C488" s="54" t="s">
        <v>1325</v>
      </c>
      <c r="D488" s="56">
        <v>45629</v>
      </c>
      <c r="E488" s="53">
        <v>93700000</v>
      </c>
      <c r="F488" s="237" t="s">
        <v>1326</v>
      </c>
      <c r="G488" s="7"/>
      <c r="H488" s="230" t="s">
        <v>1327</v>
      </c>
    </row>
    <row r="489" spans="2:8" s="3" customFormat="1" ht="75">
      <c r="B489" s="53">
        <v>456013</v>
      </c>
      <c r="C489" s="54" t="s">
        <v>1328</v>
      </c>
      <c r="D489" s="56">
        <v>45629</v>
      </c>
      <c r="E489" s="53">
        <v>13500000</v>
      </c>
      <c r="F489" s="237" t="s">
        <v>1064</v>
      </c>
      <c r="G489" s="7"/>
      <c r="H489" s="230" t="s">
        <v>1329</v>
      </c>
    </row>
    <row r="490" spans="2:8" s="3" customFormat="1" ht="89.25" customHeight="1">
      <c r="B490" s="53">
        <v>448528</v>
      </c>
      <c r="C490" s="54" t="s">
        <v>1229</v>
      </c>
      <c r="D490" s="56">
        <v>45629</v>
      </c>
      <c r="E490" s="53">
        <v>631300000</v>
      </c>
      <c r="F490" s="237" t="s">
        <v>1330</v>
      </c>
      <c r="G490" s="7"/>
      <c r="H490" s="230" t="s">
        <v>1230</v>
      </c>
    </row>
    <row r="491" spans="2:8" s="3" customFormat="1" ht="87" customHeight="1">
      <c r="B491" s="53">
        <v>448528</v>
      </c>
      <c r="C491" s="54" t="s">
        <v>1229</v>
      </c>
      <c r="D491" s="56">
        <v>45629</v>
      </c>
      <c r="E491" s="53">
        <v>631300000</v>
      </c>
      <c r="F491" s="237" t="s">
        <v>1330</v>
      </c>
      <c r="G491" s="7"/>
      <c r="H491" s="230" t="s">
        <v>1230</v>
      </c>
    </row>
    <row r="492" spans="2:8" s="3" customFormat="1" ht="85.5" customHeight="1">
      <c r="B492" s="53">
        <v>448475</v>
      </c>
      <c r="C492" s="54" t="s">
        <v>1331</v>
      </c>
      <c r="D492" s="56">
        <v>45629</v>
      </c>
      <c r="E492" s="53">
        <v>11500000</v>
      </c>
      <c r="F492" s="237" t="s">
        <v>1332</v>
      </c>
      <c r="G492" s="7"/>
      <c r="H492" s="230" t="s">
        <v>1333</v>
      </c>
    </row>
    <row r="493" spans="2:8" s="3" customFormat="1" ht="90" customHeight="1">
      <c r="B493" s="53">
        <v>448558</v>
      </c>
      <c r="C493" s="54" t="s">
        <v>1319</v>
      </c>
      <c r="D493" s="56">
        <v>45629</v>
      </c>
      <c r="E493" s="53">
        <v>463663008</v>
      </c>
      <c r="F493" s="237" t="s">
        <v>1334</v>
      </c>
      <c r="G493" s="7"/>
      <c r="H493" s="230" t="s">
        <v>1321</v>
      </c>
    </row>
    <row r="494" spans="2:8" s="3" customFormat="1" ht="93" customHeight="1">
      <c r="B494" s="53">
        <v>448294</v>
      </c>
      <c r="C494" s="54" t="s">
        <v>1335</v>
      </c>
      <c r="D494" s="56">
        <v>45629</v>
      </c>
      <c r="E494" s="53">
        <v>800000000</v>
      </c>
      <c r="F494" s="237" t="s">
        <v>1206</v>
      </c>
      <c r="G494" s="7"/>
      <c r="H494" s="230" t="s">
        <v>1336</v>
      </c>
    </row>
    <row r="495" spans="2:8" s="3" customFormat="1" ht="105.75" customHeight="1">
      <c r="B495" s="53">
        <v>448294</v>
      </c>
      <c r="C495" s="54" t="s">
        <v>1335</v>
      </c>
      <c r="D495" s="56">
        <v>45629</v>
      </c>
      <c r="E495" s="53">
        <v>112000000</v>
      </c>
      <c r="F495" s="237" t="s">
        <v>1206</v>
      </c>
      <c r="G495" s="7"/>
      <c r="H495" s="230" t="s">
        <v>1336</v>
      </c>
    </row>
    <row r="496" spans="2:8" s="3" customFormat="1" ht="108.75" customHeight="1">
      <c r="B496" s="53">
        <v>448285</v>
      </c>
      <c r="C496" s="54" t="s">
        <v>1337</v>
      </c>
      <c r="D496" s="56">
        <v>45629</v>
      </c>
      <c r="E496" s="53">
        <v>401940000</v>
      </c>
      <c r="F496" s="237" t="s">
        <v>1338</v>
      </c>
      <c r="G496" s="7"/>
      <c r="H496" s="230" t="s">
        <v>1339</v>
      </c>
    </row>
    <row r="497" spans="2:10" s="3" customFormat="1" ht="109.5" customHeight="1">
      <c r="B497" s="53">
        <v>448519</v>
      </c>
      <c r="C497" s="54" t="s">
        <v>1340</v>
      </c>
      <c r="D497" s="56">
        <v>45629</v>
      </c>
      <c r="E497" s="53">
        <v>434824070</v>
      </c>
      <c r="F497" s="237" t="s">
        <v>1341</v>
      </c>
      <c r="G497" s="7"/>
      <c r="H497" s="230" t="s">
        <v>1342</v>
      </c>
    </row>
    <row r="498" spans="2:10" s="3" customFormat="1" ht="111.75" customHeight="1">
      <c r="B498" s="53">
        <v>448294</v>
      </c>
      <c r="C498" s="54" t="s">
        <v>1335</v>
      </c>
      <c r="D498" s="56">
        <v>45629</v>
      </c>
      <c r="E498" s="53">
        <v>208000000</v>
      </c>
      <c r="F498" s="237" t="s">
        <v>1343</v>
      </c>
      <c r="G498" s="7"/>
      <c r="H498" s="230" t="s">
        <v>1336</v>
      </c>
    </row>
    <row r="499" spans="2:10" s="3" customFormat="1" ht="96.75" customHeight="1">
      <c r="B499" s="53">
        <v>448294</v>
      </c>
      <c r="C499" s="54" t="s">
        <v>1335</v>
      </c>
      <c r="D499" s="56">
        <v>45629</v>
      </c>
      <c r="E499" s="53">
        <v>480000000</v>
      </c>
      <c r="F499" s="237" t="s">
        <v>1343</v>
      </c>
      <c r="G499" s="7"/>
      <c r="H499" s="230" t="s">
        <v>1336</v>
      </c>
    </row>
    <row r="500" spans="2:10" s="3" customFormat="1" ht="75">
      <c r="B500" s="53">
        <v>448539</v>
      </c>
      <c r="C500" s="54" t="s">
        <v>1344</v>
      </c>
      <c r="D500" s="56">
        <v>45629</v>
      </c>
      <c r="E500" s="53">
        <v>510806858</v>
      </c>
      <c r="F500" s="237" t="s">
        <v>1212</v>
      </c>
      <c r="G500" s="7"/>
      <c r="H500" s="230" t="s">
        <v>1345</v>
      </c>
    </row>
    <row r="501" spans="2:10" s="3" customFormat="1" ht="82.5" customHeight="1">
      <c r="B501" s="53">
        <v>448539</v>
      </c>
      <c r="C501" s="54" t="s">
        <v>1344</v>
      </c>
      <c r="D501" s="56">
        <v>45629</v>
      </c>
      <c r="E501" s="53">
        <v>802367370</v>
      </c>
      <c r="F501" s="237" t="s">
        <v>1212</v>
      </c>
      <c r="G501" s="7"/>
      <c r="H501" s="230" t="s">
        <v>1345</v>
      </c>
    </row>
    <row r="502" spans="2:10" s="3" customFormat="1" ht="78" customHeight="1">
      <c r="B502" s="53">
        <v>448194</v>
      </c>
      <c r="C502" s="54" t="s">
        <v>1094</v>
      </c>
      <c r="D502" s="56">
        <v>45652</v>
      </c>
      <c r="E502" s="53">
        <v>338950000</v>
      </c>
      <c r="F502" s="237" t="s">
        <v>1346</v>
      </c>
      <c r="G502" s="7"/>
      <c r="H502" s="230" t="s">
        <v>1097</v>
      </c>
    </row>
    <row r="503" spans="2:10" s="3" customFormat="1">
      <c r="B503" s="331" t="s">
        <v>1395</v>
      </c>
      <c r="C503" s="332"/>
      <c r="D503" s="332"/>
      <c r="E503" s="332"/>
      <c r="F503" s="332"/>
      <c r="G503" s="332"/>
      <c r="H503" s="333"/>
      <c r="J503" s="114"/>
    </row>
    <row r="504" spans="2:10">
      <c r="B504" s="69"/>
      <c r="C504" s="57"/>
      <c r="D504" s="58"/>
      <c r="E504" s="70"/>
      <c r="F504" s="59"/>
      <c r="G504" s="60"/>
      <c r="H504" s="61"/>
    </row>
    <row r="505" spans="2:10" ht="16.5">
      <c r="B505" s="395" t="s">
        <v>72</v>
      </c>
      <c r="C505" s="396"/>
      <c r="D505" s="396"/>
      <c r="E505" s="396"/>
      <c r="F505" s="396"/>
      <c r="G505" s="396"/>
      <c r="H505" s="397"/>
    </row>
    <row r="506" spans="2:10" ht="49.5">
      <c r="B506" s="407" t="s">
        <v>70</v>
      </c>
      <c r="C506" s="408"/>
      <c r="D506" s="15" t="s">
        <v>16</v>
      </c>
      <c r="E506" s="15" t="s">
        <v>28</v>
      </c>
      <c r="F506" s="16" t="s">
        <v>1347</v>
      </c>
      <c r="G506" s="15" t="s">
        <v>29</v>
      </c>
      <c r="H506" s="63" t="s">
        <v>30</v>
      </c>
    </row>
    <row r="507" spans="2:10">
      <c r="B507" s="110">
        <v>100</v>
      </c>
      <c r="C507" s="7"/>
      <c r="D507" s="62" t="s">
        <v>368</v>
      </c>
      <c r="E507" s="8">
        <f>SUM(E508:E512)</f>
        <v>168543414241</v>
      </c>
      <c r="F507" s="8">
        <v>111217533059</v>
      </c>
      <c r="G507" s="8">
        <f>E507-F507</f>
        <v>57325881182</v>
      </c>
      <c r="H507" s="604" t="s">
        <v>97</v>
      </c>
    </row>
    <row r="508" spans="2:10">
      <c r="B508" s="7"/>
      <c r="C508" s="7">
        <v>110</v>
      </c>
      <c r="D508" s="55" t="s">
        <v>369</v>
      </c>
      <c r="E508" s="9">
        <v>104788196838</v>
      </c>
      <c r="F508" s="9">
        <v>67851162455</v>
      </c>
      <c r="G508" s="9">
        <f t="shared" ref="G508:G546" si="1">E508-F508</f>
        <v>36937034383</v>
      </c>
      <c r="H508" s="605"/>
    </row>
    <row r="509" spans="2:10">
      <c r="B509" s="7"/>
      <c r="C509" s="7">
        <v>120</v>
      </c>
      <c r="D509" s="55" t="s">
        <v>370</v>
      </c>
      <c r="E509" s="9">
        <v>2835600000</v>
      </c>
      <c r="F509" s="9">
        <v>2031180000</v>
      </c>
      <c r="G509" s="9">
        <f t="shared" si="1"/>
        <v>804420000</v>
      </c>
      <c r="H509" s="605"/>
    </row>
    <row r="510" spans="2:10" ht="30">
      <c r="B510" s="7"/>
      <c r="C510" s="7">
        <v>130</v>
      </c>
      <c r="D510" s="55" t="s">
        <v>371</v>
      </c>
      <c r="E510" s="9">
        <v>37579478172</v>
      </c>
      <c r="F510" s="9">
        <v>24760242244</v>
      </c>
      <c r="G510" s="9">
        <f t="shared" si="1"/>
        <v>12819235928</v>
      </c>
      <c r="H510" s="605"/>
    </row>
    <row r="511" spans="2:10">
      <c r="B511" s="7"/>
      <c r="C511" s="7">
        <v>140</v>
      </c>
      <c r="D511" s="55" t="s">
        <v>372</v>
      </c>
      <c r="E511" s="9">
        <v>20271448765</v>
      </c>
      <c r="F511" s="9">
        <v>14955054775</v>
      </c>
      <c r="G511" s="9">
        <f t="shared" si="1"/>
        <v>5316393990</v>
      </c>
      <c r="H511" s="605"/>
    </row>
    <row r="512" spans="2:10">
      <c r="B512" s="7"/>
      <c r="C512" s="7">
        <v>190</v>
      </c>
      <c r="D512" s="55" t="s">
        <v>373</v>
      </c>
      <c r="E512" s="9">
        <v>3068690466</v>
      </c>
      <c r="F512" s="9">
        <v>1619893585</v>
      </c>
      <c r="G512" s="9">
        <f t="shared" si="1"/>
        <v>1448796881</v>
      </c>
      <c r="H512" s="605"/>
    </row>
    <row r="513" spans="2:8">
      <c r="B513" s="110">
        <v>200</v>
      </c>
      <c r="C513" s="7"/>
      <c r="D513" s="62" t="s">
        <v>374</v>
      </c>
      <c r="E513" s="8">
        <f>SUM(E514:E521)</f>
        <v>104790660387</v>
      </c>
      <c r="F513" s="8">
        <v>28042583135</v>
      </c>
      <c r="G513" s="8">
        <f t="shared" si="1"/>
        <v>76748077252</v>
      </c>
      <c r="H513" s="605"/>
    </row>
    <row r="514" spans="2:8">
      <c r="B514" s="7"/>
      <c r="C514" s="7">
        <v>210</v>
      </c>
      <c r="D514" s="55" t="s">
        <v>375</v>
      </c>
      <c r="E514" s="9">
        <v>9212664906</v>
      </c>
      <c r="F514" s="9">
        <v>4150427898</v>
      </c>
      <c r="G514" s="9">
        <f t="shared" si="1"/>
        <v>5062237008</v>
      </c>
      <c r="H514" s="605"/>
    </row>
    <row r="515" spans="2:8">
      <c r="B515" s="7"/>
      <c r="C515" s="7">
        <v>220</v>
      </c>
      <c r="D515" s="55" t="s">
        <v>376</v>
      </c>
      <c r="E515" s="9">
        <v>893560000</v>
      </c>
      <c r="F515" s="9">
        <v>80394094</v>
      </c>
      <c r="G515" s="9">
        <f t="shared" si="1"/>
        <v>813165906</v>
      </c>
      <c r="H515" s="605"/>
    </row>
    <row r="516" spans="2:8">
      <c r="B516" s="7"/>
      <c r="C516" s="7">
        <v>230</v>
      </c>
      <c r="D516" s="55" t="s">
        <v>377</v>
      </c>
      <c r="E516" s="9">
        <v>5011655431</v>
      </c>
      <c r="F516" s="9">
        <v>2522767891</v>
      </c>
      <c r="G516" s="9">
        <f t="shared" si="1"/>
        <v>2488887540</v>
      </c>
      <c r="H516" s="605"/>
    </row>
    <row r="517" spans="2:8" ht="47.25" customHeight="1">
      <c r="B517" s="7"/>
      <c r="C517" s="7">
        <v>240</v>
      </c>
      <c r="D517" s="55" t="s">
        <v>378</v>
      </c>
      <c r="E517" s="9">
        <v>56334384420</v>
      </c>
      <c r="F517" s="9">
        <v>12603699530</v>
      </c>
      <c r="G517" s="9">
        <f t="shared" si="1"/>
        <v>43730684890</v>
      </c>
      <c r="H517" s="605"/>
    </row>
    <row r="518" spans="2:8">
      <c r="B518" s="7"/>
      <c r="C518" s="7">
        <v>250</v>
      </c>
      <c r="D518" s="55" t="s">
        <v>379</v>
      </c>
      <c r="E518" s="9">
        <v>3526400000</v>
      </c>
      <c r="F518" s="9">
        <v>1662013637</v>
      </c>
      <c r="G518" s="9">
        <f t="shared" si="1"/>
        <v>1864386363</v>
      </c>
      <c r="H518" s="605"/>
    </row>
    <row r="519" spans="2:8" ht="39.950000000000003" customHeight="1">
      <c r="B519" s="7"/>
      <c r="C519" s="7">
        <v>260</v>
      </c>
      <c r="D519" s="55" t="s">
        <v>380</v>
      </c>
      <c r="E519" s="9">
        <v>26394243808</v>
      </c>
      <c r="F519" s="9">
        <v>6679123299</v>
      </c>
      <c r="G519" s="9">
        <f t="shared" si="1"/>
        <v>19715120509</v>
      </c>
      <c r="H519" s="605"/>
    </row>
    <row r="520" spans="2:8">
      <c r="B520" s="7"/>
      <c r="C520" s="7">
        <v>280</v>
      </c>
      <c r="D520" s="55" t="s">
        <v>381</v>
      </c>
      <c r="E520" s="9">
        <v>1156500000</v>
      </c>
      <c r="F520" s="9">
        <v>81665952</v>
      </c>
      <c r="G520" s="9">
        <f t="shared" si="1"/>
        <v>1074834048</v>
      </c>
      <c r="H520" s="605"/>
    </row>
    <row r="521" spans="2:8" ht="39.950000000000003" customHeight="1">
      <c r="B521" s="7"/>
      <c r="C521" s="7">
        <v>290</v>
      </c>
      <c r="D521" s="55" t="s">
        <v>382</v>
      </c>
      <c r="E521" s="9">
        <v>2261251822</v>
      </c>
      <c r="F521" s="9">
        <v>262490834</v>
      </c>
      <c r="G521" s="9">
        <f t="shared" si="1"/>
        <v>1998760988</v>
      </c>
      <c r="H521" s="605"/>
    </row>
    <row r="522" spans="2:8" ht="30">
      <c r="B522" s="110">
        <v>300</v>
      </c>
      <c r="C522" s="7"/>
      <c r="D522" s="62" t="s">
        <v>383</v>
      </c>
      <c r="E522" s="8">
        <f>SUM(E523:E529)</f>
        <v>15027530305</v>
      </c>
      <c r="F522" s="8">
        <v>4628601412</v>
      </c>
      <c r="G522" s="8">
        <f t="shared" si="1"/>
        <v>10398928893</v>
      </c>
      <c r="H522" s="605"/>
    </row>
    <row r="523" spans="2:8">
      <c r="B523" s="7"/>
      <c r="C523" s="7">
        <v>310</v>
      </c>
      <c r="D523" s="55" t="s">
        <v>384</v>
      </c>
      <c r="E523" s="9">
        <v>380582000</v>
      </c>
      <c r="F523" s="9">
        <v>72338715</v>
      </c>
      <c r="G523" s="9">
        <f t="shared" si="1"/>
        <v>308243285</v>
      </c>
      <c r="H523" s="605"/>
    </row>
    <row r="524" spans="2:8">
      <c r="B524" s="7"/>
      <c r="C524" s="7">
        <v>320</v>
      </c>
      <c r="D524" s="55" t="s">
        <v>385</v>
      </c>
      <c r="E524" s="9">
        <v>622529250</v>
      </c>
      <c r="F524" s="9">
        <v>208160536</v>
      </c>
      <c r="G524" s="9">
        <f t="shared" si="1"/>
        <v>414368714</v>
      </c>
      <c r="H524" s="605"/>
    </row>
    <row r="525" spans="2:8" ht="39.950000000000003" customHeight="1">
      <c r="B525" s="7"/>
      <c r="C525" s="7">
        <v>330</v>
      </c>
      <c r="D525" s="55" t="s">
        <v>386</v>
      </c>
      <c r="E525" s="9">
        <v>651070699</v>
      </c>
      <c r="F525" s="9">
        <v>206993229</v>
      </c>
      <c r="G525" s="9">
        <f t="shared" si="1"/>
        <v>444077470</v>
      </c>
      <c r="H525" s="605"/>
    </row>
    <row r="526" spans="2:8" ht="30">
      <c r="B526" s="7"/>
      <c r="C526" s="7">
        <v>340</v>
      </c>
      <c r="D526" s="55" t="s">
        <v>613</v>
      </c>
      <c r="E526" s="9">
        <v>5779725193</v>
      </c>
      <c r="F526" s="9">
        <v>1499330195</v>
      </c>
      <c r="G526" s="9">
        <f t="shared" si="1"/>
        <v>4280394998</v>
      </c>
      <c r="H526" s="605"/>
    </row>
    <row r="527" spans="2:8" ht="39.950000000000003" customHeight="1">
      <c r="B527" s="7"/>
      <c r="C527" s="7">
        <v>350</v>
      </c>
      <c r="D527" s="55" t="s">
        <v>387</v>
      </c>
      <c r="E527" s="9">
        <v>1098504027</v>
      </c>
      <c r="F527" s="9">
        <v>203521234</v>
      </c>
      <c r="G527" s="9">
        <f t="shared" si="1"/>
        <v>894982793</v>
      </c>
      <c r="H527" s="605"/>
    </row>
    <row r="528" spans="2:8">
      <c r="B528" s="7"/>
      <c r="C528" s="7">
        <v>360</v>
      </c>
      <c r="D528" s="55" t="s">
        <v>388</v>
      </c>
      <c r="E528" s="9">
        <v>3945352633</v>
      </c>
      <c r="F528" s="9">
        <v>2086581141</v>
      </c>
      <c r="G528" s="9">
        <f t="shared" si="1"/>
        <v>1858771492</v>
      </c>
      <c r="H528" s="605"/>
    </row>
    <row r="529" spans="1:8">
      <c r="B529" s="7"/>
      <c r="C529" s="7">
        <v>390</v>
      </c>
      <c r="D529" s="55" t="s">
        <v>389</v>
      </c>
      <c r="E529" s="9">
        <v>2549766503</v>
      </c>
      <c r="F529" s="9">
        <v>351676362</v>
      </c>
      <c r="G529" s="9">
        <f t="shared" si="1"/>
        <v>2198090141</v>
      </c>
      <c r="H529" s="605"/>
    </row>
    <row r="530" spans="1:8">
      <c r="B530" s="110">
        <v>400</v>
      </c>
      <c r="C530" s="7"/>
      <c r="D530" s="62" t="s">
        <v>390</v>
      </c>
      <c r="E530" s="8">
        <v>315000000</v>
      </c>
      <c r="F530" s="9">
        <v>0</v>
      </c>
      <c r="G530" s="8">
        <f t="shared" si="1"/>
        <v>315000000</v>
      </c>
      <c r="H530" s="605"/>
    </row>
    <row r="531" spans="1:8">
      <c r="B531" s="110">
        <v>500</v>
      </c>
      <c r="C531" s="7"/>
      <c r="D531" s="62" t="s">
        <v>391</v>
      </c>
      <c r="E531" s="8">
        <f t="shared" ref="E531" si="2">SUM(E532:E538)</f>
        <v>146624797759</v>
      </c>
      <c r="F531" s="8">
        <v>10080913370</v>
      </c>
      <c r="G531" s="8">
        <f t="shared" si="1"/>
        <v>136543884389</v>
      </c>
      <c r="H531" s="605"/>
    </row>
    <row r="532" spans="1:8">
      <c r="B532" s="7"/>
      <c r="C532" s="7">
        <v>510</v>
      </c>
      <c r="D532" s="55" t="s">
        <v>392</v>
      </c>
      <c r="E532" s="9">
        <v>0</v>
      </c>
      <c r="F532" s="9">
        <v>0</v>
      </c>
      <c r="G532" s="9">
        <f t="shared" si="1"/>
        <v>0</v>
      </c>
      <c r="H532" s="605"/>
    </row>
    <row r="533" spans="1:8">
      <c r="B533" s="7"/>
      <c r="C533" s="7">
        <v>520</v>
      </c>
      <c r="D533" s="55" t="s">
        <v>393</v>
      </c>
      <c r="E533" s="9">
        <v>32410735088</v>
      </c>
      <c r="F533" s="9">
        <v>3530493580</v>
      </c>
      <c r="G533" s="9">
        <f t="shared" si="1"/>
        <v>28880241508</v>
      </c>
      <c r="H533" s="605"/>
    </row>
    <row r="534" spans="1:8" ht="47.25" customHeight="1">
      <c r="B534" s="7"/>
      <c r="C534" s="7">
        <v>530</v>
      </c>
      <c r="D534" s="55" t="s">
        <v>394</v>
      </c>
      <c r="E534" s="9">
        <v>86138990780</v>
      </c>
      <c r="F534" s="9">
        <v>3137455391</v>
      </c>
      <c r="G534" s="9">
        <f t="shared" si="1"/>
        <v>83001535389</v>
      </c>
      <c r="H534" s="605"/>
    </row>
    <row r="535" spans="1:8" ht="30">
      <c r="B535" s="7"/>
      <c r="C535" s="7">
        <v>540</v>
      </c>
      <c r="D535" s="55" t="s">
        <v>395</v>
      </c>
      <c r="E535" s="9">
        <v>17152551891</v>
      </c>
      <c r="F535" s="9">
        <v>2550253374</v>
      </c>
      <c r="G535" s="9">
        <f t="shared" si="1"/>
        <v>14602298517</v>
      </c>
      <c r="H535" s="605"/>
    </row>
    <row r="536" spans="1:8" ht="42.75" customHeight="1">
      <c r="B536" s="7"/>
      <c r="C536" s="7">
        <v>550</v>
      </c>
      <c r="D536" s="55" t="s">
        <v>396</v>
      </c>
      <c r="E536" s="9">
        <v>80000000</v>
      </c>
      <c r="F536" s="9">
        <v>0</v>
      </c>
      <c r="G536" s="9">
        <f t="shared" si="1"/>
        <v>80000000</v>
      </c>
      <c r="H536" s="605"/>
    </row>
    <row r="537" spans="1:8" ht="30">
      <c r="B537" s="7"/>
      <c r="C537" s="7">
        <v>570</v>
      </c>
      <c r="D537" s="55" t="s">
        <v>397</v>
      </c>
      <c r="E537" s="9">
        <v>7112520000</v>
      </c>
      <c r="F537" s="9">
        <v>802210910</v>
      </c>
      <c r="G537" s="9">
        <f t="shared" si="1"/>
        <v>6310309090</v>
      </c>
      <c r="H537" s="605"/>
    </row>
    <row r="538" spans="1:8" ht="31.5" customHeight="1">
      <c r="B538" s="7"/>
      <c r="C538" s="7">
        <v>590</v>
      </c>
      <c r="D538" s="55" t="s">
        <v>614</v>
      </c>
      <c r="E538" s="9">
        <v>3730000000</v>
      </c>
      <c r="F538" s="9">
        <v>60500115</v>
      </c>
      <c r="G538" s="9">
        <f t="shared" si="1"/>
        <v>3669499885</v>
      </c>
      <c r="H538" s="605"/>
    </row>
    <row r="539" spans="1:8">
      <c r="B539" s="110">
        <v>800</v>
      </c>
      <c r="C539" s="7"/>
      <c r="D539" s="62" t="s">
        <v>398</v>
      </c>
      <c r="E539" s="8">
        <f>SUM(E540:E542)</f>
        <v>35548127164</v>
      </c>
      <c r="F539" s="8">
        <v>25077354613</v>
      </c>
      <c r="G539" s="8">
        <f t="shared" si="1"/>
        <v>10470772551</v>
      </c>
      <c r="H539" s="605"/>
    </row>
    <row r="540" spans="1:8" ht="48.75" customHeight="1">
      <c r="B540" s="7"/>
      <c r="C540" s="7">
        <v>810</v>
      </c>
      <c r="D540" s="55" t="s">
        <v>399</v>
      </c>
      <c r="E540" s="9">
        <v>25000000000</v>
      </c>
      <c r="F540" s="9">
        <v>20000000000</v>
      </c>
      <c r="G540" s="9">
        <f t="shared" si="1"/>
        <v>5000000000</v>
      </c>
      <c r="H540" s="605"/>
    </row>
    <row r="541" spans="1:8" s="20" customFormat="1" ht="30">
      <c r="A541" s="3"/>
      <c r="B541" s="7"/>
      <c r="C541" s="7">
        <v>840</v>
      </c>
      <c r="D541" s="55" t="s">
        <v>400</v>
      </c>
      <c r="E541" s="9">
        <v>3672305000</v>
      </c>
      <c r="F541" s="9">
        <v>831466309</v>
      </c>
      <c r="G541" s="9">
        <f t="shared" si="1"/>
        <v>2840838691</v>
      </c>
      <c r="H541" s="605"/>
    </row>
    <row r="542" spans="1:8" s="20" customFormat="1" ht="28.5" customHeight="1">
      <c r="A542" s="3"/>
      <c r="B542" s="7"/>
      <c r="C542" s="7">
        <v>850</v>
      </c>
      <c r="D542" s="55" t="s">
        <v>401</v>
      </c>
      <c r="E542" s="9">
        <v>6875822164</v>
      </c>
      <c r="F542" s="9">
        <v>4245888304</v>
      </c>
      <c r="G542" s="9">
        <f t="shared" si="1"/>
        <v>2629933860</v>
      </c>
      <c r="H542" s="605"/>
    </row>
    <row r="543" spans="1:8" s="20" customFormat="1">
      <c r="A543" s="3"/>
      <c r="B543" s="110">
        <v>900</v>
      </c>
      <c r="C543" s="7"/>
      <c r="D543" s="62" t="s">
        <v>402</v>
      </c>
      <c r="E543" s="8">
        <f>SUM(E544:E546)</f>
        <v>18885830727</v>
      </c>
      <c r="F543" s="8">
        <v>18757136194</v>
      </c>
      <c r="G543" s="8">
        <f t="shared" si="1"/>
        <v>128694533</v>
      </c>
      <c r="H543" s="605"/>
    </row>
    <row r="544" spans="1:8" s="20" customFormat="1" ht="30">
      <c r="A544" s="3"/>
      <c r="B544" s="7"/>
      <c r="C544" s="7">
        <v>910</v>
      </c>
      <c r="D544" s="55" t="s">
        <v>403</v>
      </c>
      <c r="E544" s="9">
        <v>18592047549</v>
      </c>
      <c r="F544" s="9">
        <v>18557142194</v>
      </c>
      <c r="G544" s="9">
        <f t="shared" si="1"/>
        <v>34905355</v>
      </c>
      <c r="H544" s="605"/>
    </row>
    <row r="545" spans="1:8" s="20" customFormat="1" ht="45">
      <c r="A545" s="3"/>
      <c r="B545" s="7"/>
      <c r="C545" s="7">
        <v>920</v>
      </c>
      <c r="D545" s="55" t="s">
        <v>404</v>
      </c>
      <c r="E545" s="9">
        <v>200000000</v>
      </c>
      <c r="F545" s="9">
        <v>199994000</v>
      </c>
      <c r="G545" s="9">
        <f t="shared" si="1"/>
        <v>6000</v>
      </c>
      <c r="H545" s="605"/>
    </row>
    <row r="546" spans="1:8" s="20" customFormat="1" ht="48" customHeight="1" thickBot="1">
      <c r="A546" s="3"/>
      <c r="B546" s="146"/>
      <c r="C546" s="147">
        <v>960</v>
      </c>
      <c r="D546" s="148" t="s">
        <v>405</v>
      </c>
      <c r="E546" s="149">
        <v>93783178</v>
      </c>
      <c r="F546" s="9">
        <v>0</v>
      </c>
      <c r="G546" s="9">
        <f t="shared" si="1"/>
        <v>93783178</v>
      </c>
      <c r="H546" s="605"/>
    </row>
    <row r="547" spans="1:8" s="20" customFormat="1" ht="15.75" thickBot="1">
      <c r="A547" s="3"/>
      <c r="B547" s="601" t="s">
        <v>406</v>
      </c>
      <c r="C547" s="602"/>
      <c r="D547" s="603"/>
      <c r="E547" s="150">
        <f>+E507+E513+E522+E530+E531+E539+E543</f>
        <v>489735360583</v>
      </c>
      <c r="F547" s="150">
        <f>+F507+F513+F522+F530+F531+F539+F543</f>
        <v>197804121783</v>
      </c>
      <c r="G547" s="150">
        <f>+G507+G513+G522+G530+G531+G539+G543</f>
        <v>291931238800</v>
      </c>
      <c r="H547" s="606"/>
    </row>
    <row r="548" spans="1:8" s="20" customFormat="1" ht="30.75" customHeight="1">
      <c r="A548" s="3"/>
      <c r="B548" s="242" t="s">
        <v>1396</v>
      </c>
      <c r="C548" s="243"/>
      <c r="D548" s="243"/>
      <c r="E548" s="243"/>
      <c r="F548" s="243"/>
      <c r="G548" s="243"/>
      <c r="H548" s="244"/>
    </row>
    <row r="549" spans="1:8" ht="361.5" customHeight="1">
      <c r="B549" s="242"/>
      <c r="C549" s="243"/>
      <c r="D549" s="243"/>
      <c r="E549" s="243"/>
      <c r="F549" s="243"/>
      <c r="G549" s="243"/>
      <c r="H549" s="244"/>
    </row>
    <row r="550" spans="1:8" ht="18.75">
      <c r="B550" s="404" t="s">
        <v>299</v>
      </c>
      <c r="C550" s="405"/>
      <c r="D550" s="405"/>
      <c r="E550" s="405"/>
      <c r="F550" s="405"/>
      <c r="G550" s="405"/>
      <c r="H550" s="406"/>
    </row>
    <row r="551" spans="1:8" ht="15.75" customHeight="1">
      <c r="B551" s="395" t="s">
        <v>300</v>
      </c>
      <c r="C551" s="396"/>
      <c r="D551" s="396"/>
      <c r="E551" s="396"/>
      <c r="F551" s="396"/>
      <c r="G551" s="396"/>
      <c r="H551" s="397"/>
    </row>
    <row r="552" spans="1:8" ht="31.5" customHeight="1">
      <c r="B552" s="251" t="s">
        <v>142</v>
      </c>
      <c r="C552" s="252"/>
      <c r="D552" s="252"/>
      <c r="E552" s="252"/>
      <c r="F552" s="252"/>
      <c r="G552" s="252"/>
      <c r="H552" s="253"/>
    </row>
    <row r="553" spans="1:8" ht="31.5">
      <c r="B553" s="35" t="s">
        <v>15</v>
      </c>
      <c r="C553" s="35" t="s">
        <v>32</v>
      </c>
      <c r="D553" s="251" t="s">
        <v>16</v>
      </c>
      <c r="E553" s="253"/>
      <c r="F553" s="251" t="s">
        <v>33</v>
      </c>
      <c r="G553" s="253"/>
      <c r="H553" s="35" t="s">
        <v>34</v>
      </c>
    </row>
    <row r="554" spans="1:8" ht="45" customHeight="1">
      <c r="B554" s="197">
        <v>2</v>
      </c>
      <c r="C554" s="197" t="s">
        <v>101</v>
      </c>
      <c r="D554" s="317" t="s">
        <v>102</v>
      </c>
      <c r="E554" s="318"/>
      <c r="F554" s="317" t="s">
        <v>103</v>
      </c>
      <c r="G554" s="318"/>
      <c r="H554" s="198">
        <v>214381151</v>
      </c>
    </row>
    <row r="555" spans="1:8" s="3" customFormat="1" ht="45" customHeight="1">
      <c r="B555" s="198">
        <v>3</v>
      </c>
      <c r="C555" s="197" t="s">
        <v>104</v>
      </c>
      <c r="D555" s="317" t="s">
        <v>102</v>
      </c>
      <c r="E555" s="318"/>
      <c r="F555" s="317" t="s">
        <v>105</v>
      </c>
      <c r="G555" s="318"/>
      <c r="H555" s="198">
        <v>216882331</v>
      </c>
    </row>
    <row r="556" spans="1:8" s="3" customFormat="1" ht="55.5" customHeight="1">
      <c r="B556" s="198">
        <v>4</v>
      </c>
      <c r="C556" s="197" t="s">
        <v>158</v>
      </c>
      <c r="D556" s="317" t="s">
        <v>102</v>
      </c>
      <c r="E556" s="318"/>
      <c r="F556" s="317" t="s">
        <v>159</v>
      </c>
      <c r="G556" s="318"/>
      <c r="H556" s="198">
        <v>214383302</v>
      </c>
    </row>
    <row r="557" spans="1:8" s="3" customFormat="1" ht="15.75">
      <c r="B557" s="251" t="s">
        <v>252</v>
      </c>
      <c r="C557" s="252"/>
      <c r="D557" s="252"/>
      <c r="E557" s="252"/>
      <c r="F557" s="252"/>
      <c r="G557" s="252"/>
      <c r="H557" s="253"/>
    </row>
    <row r="558" spans="1:8" s="3" customFormat="1" ht="31.5">
      <c r="B558" s="35" t="s">
        <v>15</v>
      </c>
      <c r="C558" s="35" t="s">
        <v>32</v>
      </c>
      <c r="D558" s="251" t="s">
        <v>16</v>
      </c>
      <c r="E558" s="253"/>
      <c r="F558" s="251" t="s">
        <v>33</v>
      </c>
      <c r="G558" s="253"/>
      <c r="H558" s="35" t="s">
        <v>34</v>
      </c>
    </row>
    <row r="559" spans="1:8" s="3" customFormat="1" ht="45">
      <c r="B559" s="151">
        <v>1</v>
      </c>
      <c r="C559" s="151" t="s">
        <v>175</v>
      </c>
      <c r="D559" s="330" t="s">
        <v>176</v>
      </c>
      <c r="E559" s="330"/>
      <c r="F559" s="328" t="s">
        <v>177</v>
      </c>
      <c r="G559" s="329"/>
      <c r="H559" s="151" t="s">
        <v>178</v>
      </c>
    </row>
    <row r="560" spans="1:8" s="3" customFormat="1" ht="60" customHeight="1">
      <c r="B560" s="153">
        <v>2</v>
      </c>
      <c r="C560" s="151" t="s">
        <v>447</v>
      </c>
      <c r="D560" s="330" t="s">
        <v>179</v>
      </c>
      <c r="E560" s="330"/>
      <c r="F560" s="328" t="s">
        <v>180</v>
      </c>
      <c r="G560" s="329"/>
      <c r="H560" s="151" t="s">
        <v>178</v>
      </c>
    </row>
    <row r="561" spans="1:8" s="3" customFormat="1" ht="60" customHeight="1">
      <c r="B561" s="153">
        <v>3</v>
      </c>
      <c r="C561" s="151" t="s">
        <v>181</v>
      </c>
      <c r="D561" s="328" t="s">
        <v>182</v>
      </c>
      <c r="E561" s="329"/>
      <c r="F561" s="328" t="s">
        <v>183</v>
      </c>
      <c r="G561" s="329"/>
      <c r="H561" s="151" t="s">
        <v>184</v>
      </c>
    </row>
    <row r="562" spans="1:8" s="3" customFormat="1" ht="66" customHeight="1">
      <c r="B562" s="153">
        <v>4</v>
      </c>
      <c r="C562" s="151" t="s">
        <v>185</v>
      </c>
      <c r="D562" s="328" t="s">
        <v>182</v>
      </c>
      <c r="E562" s="329"/>
      <c r="F562" s="328" t="s">
        <v>183</v>
      </c>
      <c r="G562" s="329"/>
      <c r="H562" s="151" t="s">
        <v>186</v>
      </c>
    </row>
    <row r="563" spans="1:8" s="3" customFormat="1" ht="53.25" customHeight="1">
      <c r="B563" s="153">
        <v>5</v>
      </c>
      <c r="C563" s="151" t="s">
        <v>187</v>
      </c>
      <c r="D563" s="330" t="s">
        <v>188</v>
      </c>
      <c r="E563" s="330"/>
      <c r="F563" s="330" t="s">
        <v>189</v>
      </c>
      <c r="G563" s="330"/>
      <c r="H563" s="236" t="s">
        <v>1045</v>
      </c>
    </row>
    <row r="564" spans="1:8" s="3" customFormat="1" ht="56.25" customHeight="1">
      <c r="B564" s="153">
        <v>6</v>
      </c>
      <c r="C564" s="151" t="s">
        <v>190</v>
      </c>
      <c r="D564" s="330" t="s">
        <v>188</v>
      </c>
      <c r="E564" s="330"/>
      <c r="F564" s="330" t="s">
        <v>191</v>
      </c>
      <c r="G564" s="330"/>
      <c r="H564" s="151" t="s">
        <v>448</v>
      </c>
    </row>
    <row r="565" spans="1:8" s="3" customFormat="1" ht="15.75">
      <c r="B565" s="251" t="s">
        <v>239</v>
      </c>
      <c r="C565" s="252"/>
      <c r="D565" s="252"/>
      <c r="E565" s="252"/>
      <c r="F565" s="252"/>
      <c r="G565" s="252"/>
      <c r="H565" s="253"/>
    </row>
    <row r="566" spans="1:8" s="3" customFormat="1" ht="31.5">
      <c r="B566" s="35" t="s">
        <v>15</v>
      </c>
      <c r="C566" s="35" t="s">
        <v>32</v>
      </c>
      <c r="D566" s="251" t="s">
        <v>16</v>
      </c>
      <c r="E566" s="253"/>
      <c r="F566" s="251" t="s">
        <v>33</v>
      </c>
      <c r="G566" s="253"/>
      <c r="H566" s="35" t="s">
        <v>34</v>
      </c>
    </row>
    <row r="567" spans="1:8" s="3" customFormat="1" ht="129.75" customHeight="1">
      <c r="B567" s="168">
        <v>1</v>
      </c>
      <c r="C567" s="168" t="s">
        <v>366</v>
      </c>
      <c r="D567" s="320" t="str">
        <f>UPPER("Encuesta de satisfación al Cliente - SDNA")</f>
        <v>ENCUESTA DE SATISFACIÓN AL CLIENTE - SDNA</v>
      </c>
      <c r="E567" s="321"/>
      <c r="F567" s="320" t="s">
        <v>225</v>
      </c>
      <c r="G567" s="321"/>
      <c r="H567" s="168" t="s">
        <v>226</v>
      </c>
    </row>
    <row r="568" spans="1:8" s="3" customFormat="1" ht="143.25" customHeight="1">
      <c r="B568" s="168">
        <v>2</v>
      </c>
      <c r="C568" s="168" t="s">
        <v>366</v>
      </c>
      <c r="D568" s="320" t="str">
        <f>UPPER("Registro de Reclamo -SDNA")</f>
        <v>REGISTRO DE RECLAMO -SDNA</v>
      </c>
      <c r="E568" s="321"/>
      <c r="F568" s="320" t="s">
        <v>225</v>
      </c>
      <c r="G568" s="321"/>
      <c r="H568" s="168" t="s">
        <v>227</v>
      </c>
    </row>
    <row r="569" spans="1:8" s="3" customFormat="1" ht="147" customHeight="1">
      <c r="B569" s="168">
        <v>3</v>
      </c>
      <c r="C569" s="168" t="s">
        <v>366</v>
      </c>
      <c r="D569" s="320" t="str">
        <f>UPPER("Encuesta de satisfación al Cliente - SAVEC")</f>
        <v>ENCUESTA DE SATISFACIÓN AL CLIENTE - SAVEC</v>
      </c>
      <c r="E569" s="321"/>
      <c r="F569" s="319" t="s">
        <v>160</v>
      </c>
      <c r="G569" s="319"/>
      <c r="H569" s="168" t="s">
        <v>228</v>
      </c>
    </row>
    <row r="570" spans="1:8" s="3" customFormat="1" ht="111.75" customHeight="1">
      <c r="B570" s="168">
        <v>4</v>
      </c>
      <c r="C570" s="168" t="s">
        <v>366</v>
      </c>
      <c r="D570" s="320" t="str">
        <f>UPPER("Registro de Reclamo - SAVEC")</f>
        <v>REGISTRO DE RECLAMO - SAVEC</v>
      </c>
      <c r="E570" s="321"/>
      <c r="F570" s="319" t="s">
        <v>160</v>
      </c>
      <c r="G570" s="319"/>
      <c r="H570" s="168" t="s">
        <v>229</v>
      </c>
    </row>
    <row r="571" spans="1:8" s="3" customFormat="1" ht="102" customHeight="1">
      <c r="B571" s="168">
        <v>5</v>
      </c>
      <c r="C571" s="168" t="s">
        <v>366</v>
      </c>
      <c r="D571" s="320" t="s">
        <v>823</v>
      </c>
      <c r="E571" s="321"/>
      <c r="F571" s="319" t="s">
        <v>230</v>
      </c>
      <c r="G571" s="319"/>
      <c r="H571" s="168" t="s">
        <v>231</v>
      </c>
    </row>
    <row r="572" spans="1:8" s="3" customFormat="1" ht="114" customHeight="1">
      <c r="B572" s="168">
        <v>6</v>
      </c>
      <c r="C572" s="168" t="s">
        <v>366</v>
      </c>
      <c r="D572" s="320" t="s">
        <v>232</v>
      </c>
      <c r="E572" s="321"/>
      <c r="F572" s="319" t="s">
        <v>233</v>
      </c>
      <c r="G572" s="319"/>
      <c r="H572" s="168" t="s">
        <v>234</v>
      </c>
    </row>
    <row r="573" spans="1:8" s="3" customFormat="1" ht="120" customHeight="1">
      <c r="B573" s="168">
        <v>7</v>
      </c>
      <c r="C573" s="168" t="s">
        <v>366</v>
      </c>
      <c r="D573" s="320" t="s">
        <v>235</v>
      </c>
      <c r="E573" s="321"/>
      <c r="F573" s="319" t="s">
        <v>233</v>
      </c>
      <c r="G573" s="319"/>
      <c r="H573" s="168" t="s">
        <v>236</v>
      </c>
    </row>
    <row r="574" spans="1:8" ht="100.5" customHeight="1">
      <c r="B574" s="168">
        <v>8</v>
      </c>
      <c r="C574" s="168" t="s">
        <v>366</v>
      </c>
      <c r="D574" s="320" t="s">
        <v>237</v>
      </c>
      <c r="E574" s="321"/>
      <c r="F574" s="319" t="s">
        <v>233</v>
      </c>
      <c r="G574" s="319"/>
      <c r="H574" s="168" t="s">
        <v>238</v>
      </c>
    </row>
    <row r="575" spans="1:8" s="20" customFormat="1" ht="15.75">
      <c r="A575" s="3"/>
      <c r="B575" s="251" t="s">
        <v>216</v>
      </c>
      <c r="C575" s="252"/>
      <c r="D575" s="252"/>
      <c r="E575" s="252"/>
      <c r="F575" s="252"/>
      <c r="G575" s="252"/>
      <c r="H575" s="253"/>
    </row>
    <row r="576" spans="1:8" s="20" customFormat="1" ht="31.5">
      <c r="A576" s="3"/>
      <c r="B576" s="35" t="s">
        <v>15</v>
      </c>
      <c r="C576" s="35" t="s">
        <v>32</v>
      </c>
      <c r="D576" s="251" t="s">
        <v>16</v>
      </c>
      <c r="E576" s="253"/>
      <c r="F576" s="251" t="s">
        <v>33</v>
      </c>
      <c r="G576" s="253"/>
      <c r="H576" s="35" t="s">
        <v>34</v>
      </c>
    </row>
    <row r="577" spans="1:8" s="20" customFormat="1" ht="66" customHeight="1">
      <c r="A577" s="3"/>
      <c r="B577" s="38">
        <v>1</v>
      </c>
      <c r="C577" s="65" t="s">
        <v>413</v>
      </c>
      <c r="D577" s="590" t="s">
        <v>218</v>
      </c>
      <c r="E577" s="591"/>
      <c r="F577" s="590" t="s">
        <v>217</v>
      </c>
      <c r="G577" s="591"/>
      <c r="H577" s="42" t="s">
        <v>219</v>
      </c>
    </row>
    <row r="578" spans="1:8" s="20" customFormat="1" ht="409.5" customHeight="1">
      <c r="A578" s="3"/>
      <c r="B578" s="39"/>
      <c r="C578" s="66"/>
      <c r="D578" s="29"/>
      <c r="E578" s="29"/>
      <c r="F578" s="29"/>
      <c r="G578" s="29"/>
      <c r="H578" s="113"/>
    </row>
    <row r="579" spans="1:8" s="20" customFormat="1" ht="15.75" customHeight="1">
      <c r="A579" s="3"/>
      <c r="B579" s="39"/>
      <c r="C579" s="29"/>
      <c r="D579" s="29"/>
      <c r="E579" s="30"/>
      <c r="F579" s="29"/>
      <c r="G579" s="30"/>
      <c r="H579" s="113"/>
    </row>
    <row r="580" spans="1:8" s="20" customFormat="1" ht="15.75">
      <c r="A580" s="3"/>
      <c r="B580" s="251" t="s">
        <v>240</v>
      </c>
      <c r="C580" s="252"/>
      <c r="D580" s="252"/>
      <c r="E580" s="252"/>
      <c r="F580" s="252"/>
      <c r="G580" s="252"/>
      <c r="H580" s="253"/>
    </row>
    <row r="581" spans="1:8" s="20" customFormat="1" ht="30" customHeight="1">
      <c r="A581" s="3"/>
      <c r="B581" s="292" t="s">
        <v>56</v>
      </c>
      <c r="C581" s="293"/>
      <c r="D581" s="292" t="s">
        <v>16</v>
      </c>
      <c r="E581" s="293"/>
      <c r="F581" s="4" t="s">
        <v>4</v>
      </c>
      <c r="G581" s="292" t="s">
        <v>57</v>
      </c>
      <c r="H581" s="293"/>
    </row>
    <row r="582" spans="1:8" ht="30">
      <c r="B582" s="43">
        <v>1</v>
      </c>
      <c r="C582" s="43" t="s">
        <v>241</v>
      </c>
      <c r="D582" s="598" t="s">
        <v>242</v>
      </c>
      <c r="E582" s="599"/>
      <c r="F582" s="43" t="s">
        <v>243</v>
      </c>
      <c r="G582" s="598" t="s">
        <v>244</v>
      </c>
      <c r="H582" s="599"/>
    </row>
    <row r="583" spans="1:8" s="20" customFormat="1" ht="15.75" customHeight="1">
      <c r="A583" s="3"/>
      <c r="B583" s="592" t="s">
        <v>301</v>
      </c>
      <c r="C583" s="593"/>
      <c r="D583" s="593"/>
      <c r="E583" s="593"/>
      <c r="F583" s="593"/>
      <c r="G583" s="593"/>
      <c r="H583" s="594"/>
    </row>
    <row r="584" spans="1:8" ht="15.75">
      <c r="B584" s="251" t="s">
        <v>142</v>
      </c>
      <c r="C584" s="252"/>
      <c r="D584" s="252"/>
      <c r="E584" s="252"/>
      <c r="F584" s="252"/>
      <c r="G584" s="252"/>
      <c r="H584" s="253"/>
    </row>
    <row r="585" spans="1:8" s="20" customFormat="1" ht="15.75">
      <c r="A585" s="3"/>
      <c r="B585" s="292" t="s">
        <v>56</v>
      </c>
      <c r="C585" s="293"/>
      <c r="D585" s="292" t="s">
        <v>16</v>
      </c>
      <c r="E585" s="293"/>
      <c r="F585" s="4" t="s">
        <v>52</v>
      </c>
      <c r="G585" s="292" t="s">
        <v>57</v>
      </c>
      <c r="H585" s="293"/>
    </row>
    <row r="586" spans="1:8" s="20" customFormat="1" ht="34.5" customHeight="1">
      <c r="A586" s="3"/>
      <c r="B586" s="300" t="s">
        <v>106</v>
      </c>
      <c r="C586" s="301"/>
      <c r="D586" s="278" t="s">
        <v>107</v>
      </c>
      <c r="E586" s="279"/>
      <c r="F586" s="223" t="s">
        <v>1028</v>
      </c>
      <c r="G586" s="340" t="s">
        <v>108</v>
      </c>
      <c r="H586" s="342"/>
    </row>
    <row r="587" spans="1:8" s="20" customFormat="1" ht="93.75" customHeight="1">
      <c r="A587" s="3"/>
      <c r="B587" s="24"/>
      <c r="C587" s="141"/>
      <c r="D587" s="141"/>
      <c r="E587" s="141"/>
      <c r="F587" s="142"/>
      <c r="G587" s="141"/>
      <c r="H587" s="25"/>
    </row>
    <row r="588" spans="1:8" s="20" customFormat="1" ht="15.75" customHeight="1">
      <c r="A588" s="3"/>
      <c r="B588" s="595" t="s">
        <v>278</v>
      </c>
      <c r="C588" s="596"/>
      <c r="D588" s="596"/>
      <c r="E588" s="596"/>
      <c r="F588" s="596"/>
      <c r="G588" s="596"/>
      <c r="H588" s="597"/>
    </row>
    <row r="589" spans="1:8" ht="15.75">
      <c r="B589" s="292" t="s">
        <v>56</v>
      </c>
      <c r="C589" s="293"/>
      <c r="D589" s="292" t="s">
        <v>16</v>
      </c>
      <c r="E589" s="293"/>
      <c r="F589" s="4" t="s">
        <v>52</v>
      </c>
      <c r="G589" s="292" t="s">
        <v>57</v>
      </c>
      <c r="H589" s="293"/>
    </row>
    <row r="590" spans="1:8" s="20" customFormat="1" ht="15.75" customHeight="1">
      <c r="A590" s="3"/>
      <c r="B590" s="356" t="s">
        <v>106</v>
      </c>
      <c r="C590" s="357"/>
      <c r="D590" s="449" t="s">
        <v>279</v>
      </c>
      <c r="E590" s="450"/>
      <c r="F590" s="34" t="s">
        <v>99</v>
      </c>
      <c r="G590" s="346" t="s">
        <v>99</v>
      </c>
      <c r="H590" s="347"/>
    </row>
    <row r="591" spans="1:8" s="20" customFormat="1" ht="15.75">
      <c r="A591" s="3"/>
      <c r="B591" s="251" t="s">
        <v>239</v>
      </c>
      <c r="C591" s="252"/>
      <c r="D591" s="252"/>
      <c r="E591" s="252"/>
      <c r="F591" s="252"/>
      <c r="G591" s="252"/>
      <c r="H591" s="253"/>
    </row>
    <row r="592" spans="1:8" s="20" customFormat="1" ht="15.75">
      <c r="A592" s="3"/>
      <c r="B592" s="292" t="s">
        <v>56</v>
      </c>
      <c r="C592" s="293"/>
      <c r="D592" s="292" t="s">
        <v>16</v>
      </c>
      <c r="E592" s="293"/>
      <c r="F592" s="4" t="s">
        <v>52</v>
      </c>
      <c r="G592" s="292" t="s">
        <v>57</v>
      </c>
      <c r="H592" s="293"/>
    </row>
    <row r="593" spans="1:8">
      <c r="B593" s="361" t="s">
        <v>283</v>
      </c>
      <c r="C593" s="362"/>
      <c r="D593" s="361" t="s">
        <v>284</v>
      </c>
      <c r="E593" s="362"/>
      <c r="F593" s="68">
        <v>45028</v>
      </c>
      <c r="G593" s="361" t="s">
        <v>139</v>
      </c>
      <c r="H593" s="362"/>
    </row>
    <row r="594" spans="1:8" s="20" customFormat="1" ht="409.5" customHeight="1">
      <c r="A594" s="3"/>
      <c r="B594" s="353"/>
      <c r="C594" s="354"/>
      <c r="D594" s="354"/>
      <c r="E594" s="354"/>
      <c r="F594" s="354"/>
      <c r="G594" s="354"/>
      <c r="H594" s="355"/>
    </row>
    <row r="595" spans="1:8" s="20" customFormat="1" ht="8.25" customHeight="1">
      <c r="A595" s="3"/>
      <c r="B595" s="143"/>
      <c r="C595" s="144"/>
      <c r="D595" s="144"/>
      <c r="E595" s="144"/>
      <c r="F595" s="144"/>
      <c r="G595" s="144"/>
      <c r="H595" s="145"/>
    </row>
    <row r="596" spans="1:8" s="20" customFormat="1" ht="15.75">
      <c r="A596" s="3"/>
      <c r="B596" s="251" t="s">
        <v>240</v>
      </c>
      <c r="C596" s="252"/>
      <c r="D596" s="252"/>
      <c r="E596" s="252"/>
      <c r="F596" s="252"/>
      <c r="G596" s="252"/>
      <c r="H596" s="253"/>
    </row>
    <row r="597" spans="1:8" s="20" customFormat="1" ht="15" customHeight="1">
      <c r="A597" s="3"/>
      <c r="B597" s="292" t="s">
        <v>56</v>
      </c>
      <c r="C597" s="293"/>
      <c r="D597" s="292" t="s">
        <v>16</v>
      </c>
      <c r="E597" s="453"/>
      <c r="F597" s="293"/>
      <c r="G597" s="292" t="s">
        <v>57</v>
      </c>
      <c r="H597" s="293"/>
    </row>
    <row r="598" spans="1:8" s="20" customFormat="1">
      <c r="A598" s="3"/>
      <c r="B598" s="351" t="s">
        <v>632</v>
      </c>
      <c r="C598" s="352"/>
      <c r="D598" s="451" t="s">
        <v>245</v>
      </c>
      <c r="E598" s="452"/>
      <c r="F598" s="352"/>
      <c r="G598" s="588" t="s">
        <v>246</v>
      </c>
      <c r="H598" s="589"/>
    </row>
    <row r="599" spans="1:8" ht="362.25" customHeight="1">
      <c r="B599" s="36"/>
      <c r="C599" s="37"/>
      <c r="D599" s="37"/>
      <c r="E599" s="37"/>
      <c r="F599" s="26"/>
      <c r="G599" s="27"/>
      <c r="H599" s="23"/>
    </row>
    <row r="600" spans="1:8" s="20" customFormat="1" ht="16.5">
      <c r="A600" s="3"/>
      <c r="B600" s="395" t="s">
        <v>302</v>
      </c>
      <c r="C600" s="396"/>
      <c r="D600" s="396"/>
      <c r="E600" s="396"/>
      <c r="F600" s="396"/>
      <c r="G600" s="396"/>
      <c r="H600" s="397"/>
    </row>
    <row r="601" spans="1:8" ht="15.75">
      <c r="B601" s="348" t="s">
        <v>480</v>
      </c>
      <c r="C601" s="349"/>
      <c r="D601" s="349"/>
      <c r="E601" s="349"/>
      <c r="F601" s="349"/>
      <c r="G601" s="349"/>
      <c r="H601" s="350"/>
    </row>
    <row r="602" spans="1:8" s="20" customFormat="1" ht="15.75">
      <c r="A602" s="3"/>
      <c r="B602" s="251" t="s">
        <v>63</v>
      </c>
      <c r="C602" s="252"/>
      <c r="D602" s="252"/>
      <c r="E602" s="252"/>
      <c r="F602" s="252"/>
      <c r="G602" s="253"/>
      <c r="H602" s="40" t="s">
        <v>31</v>
      </c>
    </row>
    <row r="603" spans="1:8" s="5" customFormat="1" ht="3.75" customHeight="1">
      <c r="A603" s="196"/>
      <c r="B603" s="334" t="s">
        <v>631</v>
      </c>
      <c r="C603" s="335"/>
      <c r="D603" s="335"/>
      <c r="E603" s="335"/>
      <c r="F603" s="335"/>
      <c r="G603" s="335"/>
      <c r="H603" s="336"/>
    </row>
    <row r="604" spans="1:8" s="21" customFormat="1" ht="94.5" customHeight="1">
      <c r="A604" s="196"/>
      <c r="B604" s="337"/>
      <c r="C604" s="338"/>
      <c r="D604" s="338"/>
      <c r="E604" s="338"/>
      <c r="F604" s="338"/>
      <c r="G604" s="338"/>
      <c r="H604" s="339"/>
    </row>
    <row r="605" spans="1:8" s="21" customFormat="1" ht="252.75" customHeight="1">
      <c r="A605" s="196"/>
      <c r="B605" s="100"/>
      <c r="C605" s="101"/>
      <c r="D605" s="101"/>
      <c r="E605" s="101"/>
      <c r="F605" s="101"/>
      <c r="G605" s="101"/>
      <c r="H605" s="102"/>
    </row>
    <row r="606" spans="1:8" s="21" customFormat="1" ht="18.75">
      <c r="A606" s="196"/>
      <c r="B606" s="379" t="s">
        <v>472</v>
      </c>
      <c r="C606" s="380"/>
      <c r="D606" s="380"/>
      <c r="E606" s="380"/>
      <c r="F606" s="380"/>
      <c r="G606" s="380"/>
      <c r="H606" s="381"/>
    </row>
    <row r="607" spans="1:8" s="21" customFormat="1" ht="16.5">
      <c r="A607" s="196"/>
      <c r="B607" s="358" t="s">
        <v>473</v>
      </c>
      <c r="C607" s="359"/>
      <c r="D607" s="359"/>
      <c r="E607" s="359"/>
      <c r="F607" s="359"/>
      <c r="G607" s="359"/>
      <c r="H607" s="360"/>
    </row>
    <row r="608" spans="1:8" s="21" customFormat="1" ht="15" customHeight="1">
      <c r="A608" s="196"/>
      <c r="B608" s="441" t="s">
        <v>247</v>
      </c>
      <c r="C608" s="283"/>
      <c r="D608" s="283"/>
      <c r="E608" s="283"/>
      <c r="F608" s="283"/>
      <c r="G608" s="283"/>
      <c r="H608" s="442"/>
    </row>
    <row r="609" spans="1:8" s="21" customFormat="1" ht="15" customHeight="1">
      <c r="A609" s="196"/>
      <c r="B609" s="294" t="s">
        <v>64</v>
      </c>
      <c r="C609" s="295"/>
      <c r="D609" s="296" t="s">
        <v>65</v>
      </c>
      <c r="E609" s="297"/>
      <c r="F609" s="296" t="s">
        <v>57</v>
      </c>
      <c r="G609" s="298"/>
      <c r="H609" s="299"/>
    </row>
    <row r="610" spans="1:8" s="21" customFormat="1" ht="57.75" customHeight="1">
      <c r="A610" s="196"/>
      <c r="B610" s="300">
        <v>5</v>
      </c>
      <c r="C610" s="301"/>
      <c r="D610" s="278" t="s">
        <v>224</v>
      </c>
      <c r="E610" s="279"/>
      <c r="F610" s="302" t="s">
        <v>155</v>
      </c>
      <c r="G610" s="303"/>
      <c r="H610" s="304"/>
    </row>
    <row r="611" spans="1:8" s="21" customFormat="1" ht="42.75" customHeight="1">
      <c r="A611" s="196"/>
      <c r="B611" s="300">
        <v>1</v>
      </c>
      <c r="C611" s="301"/>
      <c r="D611" s="278" t="s">
        <v>421</v>
      </c>
      <c r="E611" s="279"/>
      <c r="F611" s="302" t="s">
        <v>155</v>
      </c>
      <c r="G611" s="303"/>
      <c r="H611" s="304"/>
    </row>
    <row r="612" spans="1:8" s="21" customFormat="1" ht="41.25" customHeight="1">
      <c r="A612" s="196"/>
      <c r="B612" s="300">
        <v>1</v>
      </c>
      <c r="C612" s="301"/>
      <c r="D612" s="278" t="s">
        <v>156</v>
      </c>
      <c r="E612" s="279"/>
      <c r="F612" s="287" t="s">
        <v>157</v>
      </c>
      <c r="G612" s="288"/>
      <c r="H612" s="289"/>
    </row>
    <row r="613" spans="1:8" s="21" customFormat="1" ht="15" customHeight="1">
      <c r="A613" s="196"/>
      <c r="B613" s="305">
        <v>9</v>
      </c>
      <c r="C613" s="306"/>
      <c r="D613" s="311" t="s">
        <v>1029</v>
      </c>
      <c r="E613" s="312"/>
      <c r="F613" s="287" t="s">
        <v>1030</v>
      </c>
      <c r="G613" s="288"/>
      <c r="H613" s="289"/>
    </row>
    <row r="614" spans="1:8" s="21" customFormat="1" ht="15" customHeight="1">
      <c r="A614" s="196"/>
      <c r="B614" s="307"/>
      <c r="C614" s="308"/>
      <c r="D614" s="313"/>
      <c r="E614" s="314"/>
      <c r="F614" s="340" t="s">
        <v>1031</v>
      </c>
      <c r="G614" s="341"/>
      <c r="H614" s="342"/>
    </row>
    <row r="615" spans="1:8" s="21" customFormat="1" ht="39.75" customHeight="1">
      <c r="A615" s="196"/>
      <c r="B615" s="307"/>
      <c r="C615" s="308"/>
      <c r="D615" s="313"/>
      <c r="E615" s="314"/>
      <c r="F615" s="340" t="s">
        <v>1032</v>
      </c>
      <c r="G615" s="341"/>
      <c r="H615" s="342"/>
    </row>
    <row r="616" spans="1:8" s="21" customFormat="1" ht="39.75" customHeight="1">
      <c r="A616" s="196"/>
      <c r="B616" s="307"/>
      <c r="C616" s="308"/>
      <c r="D616" s="313"/>
      <c r="E616" s="314"/>
      <c r="F616" s="340" t="s">
        <v>1033</v>
      </c>
      <c r="G616" s="341"/>
      <c r="H616" s="342"/>
    </row>
    <row r="617" spans="1:8" s="5" customFormat="1" ht="32.25" customHeight="1">
      <c r="A617" s="196"/>
      <c r="B617" s="307"/>
      <c r="C617" s="308"/>
      <c r="D617" s="313"/>
      <c r="E617" s="314"/>
      <c r="F617" s="340" t="s">
        <v>1034</v>
      </c>
      <c r="G617" s="341"/>
      <c r="H617" s="342"/>
    </row>
    <row r="618" spans="1:8" s="5" customFormat="1" ht="3" customHeight="1">
      <c r="A618" s="196"/>
      <c r="B618" s="309"/>
      <c r="C618" s="310"/>
      <c r="D618" s="315"/>
      <c r="E618" s="316"/>
      <c r="F618" s="343" t="s">
        <v>1035</v>
      </c>
      <c r="G618" s="344"/>
      <c r="H618" s="345"/>
    </row>
    <row r="619" spans="1:8" s="21" customFormat="1" ht="58.5" customHeight="1">
      <c r="A619" s="196"/>
      <c r="B619" s="300">
        <v>1</v>
      </c>
      <c r="C619" s="301"/>
      <c r="D619" s="278" t="s">
        <v>1036</v>
      </c>
      <c r="E619" s="279"/>
      <c r="F619" s="290" t="s">
        <v>1037</v>
      </c>
      <c r="G619" s="480"/>
      <c r="H619" s="291"/>
    </row>
    <row r="620" spans="1:8" s="21" customFormat="1" ht="39.75" customHeight="1">
      <c r="A620" s="196"/>
      <c r="B620" s="300">
        <v>1</v>
      </c>
      <c r="C620" s="301"/>
      <c r="D620" s="278" t="s">
        <v>156</v>
      </c>
      <c r="E620" s="279"/>
      <c r="F620" s="287" t="s">
        <v>1038</v>
      </c>
      <c r="G620" s="288"/>
      <c r="H620" s="289"/>
    </row>
    <row r="621" spans="1:8" s="21" customFormat="1" ht="42" customHeight="1">
      <c r="A621" s="196"/>
      <c r="B621" s="300">
        <v>1</v>
      </c>
      <c r="C621" s="301"/>
      <c r="D621" s="278" t="s">
        <v>211</v>
      </c>
      <c r="E621" s="279"/>
      <c r="F621" s="278" t="s">
        <v>212</v>
      </c>
      <c r="G621" s="584"/>
      <c r="H621" s="279"/>
    </row>
    <row r="622" spans="1:8" s="5" customFormat="1" ht="41.25" customHeight="1">
      <c r="A622" s="196"/>
      <c r="B622" s="300">
        <v>2</v>
      </c>
      <c r="C622" s="301"/>
      <c r="D622" s="278" t="s">
        <v>213</v>
      </c>
      <c r="E622" s="279"/>
      <c r="F622" s="278" t="s">
        <v>214</v>
      </c>
      <c r="G622" s="584"/>
      <c r="H622" s="279"/>
    </row>
    <row r="623" spans="1:8" s="5" customFormat="1" ht="15.75">
      <c r="A623" s="196"/>
      <c r="B623" s="282" t="s">
        <v>297</v>
      </c>
      <c r="C623" s="283"/>
      <c r="D623" s="283"/>
      <c r="E623" s="283"/>
      <c r="F623" s="283"/>
      <c r="G623" s="283"/>
      <c r="H623" s="284"/>
    </row>
    <row r="624" spans="1:8" ht="30">
      <c r="B624" s="130">
        <v>1</v>
      </c>
      <c r="C624" s="130" t="s">
        <v>420</v>
      </c>
      <c r="D624" s="280" t="s">
        <v>192</v>
      </c>
      <c r="E624" s="281"/>
      <c r="F624" s="477" t="s">
        <v>298</v>
      </c>
      <c r="G624" s="478"/>
      <c r="H624" s="479"/>
    </row>
    <row r="625" spans="1:8" ht="15.75">
      <c r="B625" s="282" t="s">
        <v>247</v>
      </c>
      <c r="C625" s="283"/>
      <c r="D625" s="283"/>
      <c r="E625" s="283"/>
      <c r="F625" s="283"/>
      <c r="G625" s="283"/>
      <c r="H625" s="284"/>
    </row>
    <row r="626" spans="1:8" ht="63" customHeight="1">
      <c r="B626" s="607">
        <v>5</v>
      </c>
      <c r="C626" s="608"/>
      <c r="D626" s="285" t="s">
        <v>224</v>
      </c>
      <c r="E626" s="286"/>
      <c r="F626" s="581" t="s">
        <v>155</v>
      </c>
      <c r="G626" s="582"/>
      <c r="H626" s="583"/>
    </row>
    <row r="627" spans="1:8" ht="45" customHeight="1">
      <c r="B627" s="607">
        <v>1</v>
      </c>
      <c r="C627" s="608"/>
      <c r="D627" s="285" t="s">
        <v>421</v>
      </c>
      <c r="E627" s="286"/>
      <c r="F627" s="581" t="s">
        <v>155</v>
      </c>
      <c r="G627" s="582"/>
      <c r="H627" s="583"/>
    </row>
    <row r="628" spans="1:8" ht="33" customHeight="1">
      <c r="B628" s="586">
        <v>1</v>
      </c>
      <c r="C628" s="587"/>
      <c r="D628" s="285" t="s">
        <v>156</v>
      </c>
      <c r="E628" s="286"/>
      <c r="F628" s="581" t="s">
        <v>157</v>
      </c>
      <c r="G628" s="582"/>
      <c r="H628" s="583"/>
    </row>
    <row r="629" spans="1:8" ht="16.5">
      <c r="B629" s="481" t="s">
        <v>307</v>
      </c>
      <c r="C629" s="396"/>
      <c r="D629" s="396"/>
      <c r="E629" s="396"/>
      <c r="F629" s="396"/>
      <c r="G629" s="396"/>
      <c r="H629" s="482"/>
    </row>
    <row r="630" spans="1:8" ht="31.5">
      <c r="B630" s="35" t="s">
        <v>58</v>
      </c>
      <c r="C630" s="35" t="s">
        <v>59</v>
      </c>
      <c r="D630" s="251" t="s">
        <v>62</v>
      </c>
      <c r="E630" s="253"/>
      <c r="F630" s="35" t="s">
        <v>60</v>
      </c>
      <c r="G630" s="251" t="s">
        <v>61</v>
      </c>
      <c r="H630" s="253"/>
    </row>
    <row r="631" spans="1:8" s="20" customFormat="1" ht="409.6" customHeight="1">
      <c r="A631" s="3"/>
      <c r="B631" s="128" t="s">
        <v>410</v>
      </c>
      <c r="C631" s="128" t="s">
        <v>409</v>
      </c>
      <c r="D631" s="412" t="s">
        <v>367</v>
      </c>
      <c r="E631" s="412"/>
      <c r="F631" s="126" t="s">
        <v>215</v>
      </c>
      <c r="G631" s="483" t="s">
        <v>408</v>
      </c>
      <c r="H631" s="484"/>
    </row>
    <row r="632" spans="1:8" s="20" customFormat="1" ht="28.5" customHeight="1">
      <c r="A632" s="3"/>
      <c r="B632" s="579" t="s">
        <v>464</v>
      </c>
      <c r="C632" s="585"/>
      <c r="D632" s="585"/>
      <c r="E632" s="585"/>
      <c r="F632" s="580"/>
      <c r="G632" s="579" t="s">
        <v>463</v>
      </c>
      <c r="H632" s="580"/>
    </row>
    <row r="633" spans="1:8" ht="186" customHeight="1">
      <c r="B633" s="67"/>
      <c r="C633" s="80"/>
      <c r="D633" s="81"/>
      <c r="E633" s="81"/>
      <c r="F633" s="81"/>
      <c r="G633" s="80"/>
      <c r="H633" s="82"/>
    </row>
    <row r="634" spans="1:8" ht="15.75" customHeight="1">
      <c r="B634" s="379" t="s">
        <v>303</v>
      </c>
      <c r="C634" s="380"/>
      <c r="D634" s="380"/>
      <c r="E634" s="380"/>
      <c r="F634" s="380"/>
      <c r="G634" s="380"/>
      <c r="H634" s="381"/>
    </row>
    <row r="635" spans="1:8" ht="32.25" customHeight="1">
      <c r="B635" s="395" t="s">
        <v>304</v>
      </c>
      <c r="C635" s="396"/>
      <c r="D635" s="396"/>
      <c r="E635" s="396"/>
      <c r="F635" s="396"/>
      <c r="G635" s="396"/>
      <c r="H635" s="397"/>
    </row>
    <row r="636" spans="1:8" s="20" customFormat="1" ht="32.25" customHeight="1">
      <c r="A636" s="3"/>
      <c r="B636" s="35" t="s">
        <v>35</v>
      </c>
      <c r="C636" s="35" t="s">
        <v>36</v>
      </c>
      <c r="D636" s="251" t="s">
        <v>16</v>
      </c>
      <c r="E636" s="253"/>
      <c r="F636" s="35" t="s">
        <v>37</v>
      </c>
      <c r="G636" s="251" t="s">
        <v>54</v>
      </c>
      <c r="H636" s="253"/>
    </row>
    <row r="637" spans="1:8" s="20" customFormat="1" ht="32.25" customHeight="1">
      <c r="A637" s="3"/>
      <c r="B637" s="33">
        <v>16533</v>
      </c>
      <c r="C637" s="22">
        <v>45295</v>
      </c>
      <c r="D637" s="275" t="s">
        <v>661</v>
      </c>
      <c r="E637" s="276"/>
      <c r="F637" s="157" t="s">
        <v>662</v>
      </c>
      <c r="G637" s="277" t="s">
        <v>663</v>
      </c>
      <c r="H637" s="277"/>
    </row>
    <row r="638" spans="1:8" s="20" customFormat="1" ht="32.25" customHeight="1">
      <c r="A638" s="3"/>
      <c r="B638" s="158">
        <v>16597</v>
      </c>
      <c r="C638" s="159">
        <v>45311</v>
      </c>
      <c r="D638" s="275" t="s">
        <v>661</v>
      </c>
      <c r="E638" s="276"/>
      <c r="F638" s="157" t="s">
        <v>662</v>
      </c>
      <c r="G638" s="277" t="s">
        <v>664</v>
      </c>
      <c r="H638" s="277"/>
    </row>
    <row r="639" spans="1:8" s="20" customFormat="1" ht="32.25" customHeight="1">
      <c r="A639" s="3"/>
      <c r="B639" s="158">
        <v>16695</v>
      </c>
      <c r="C639" s="159">
        <v>45334</v>
      </c>
      <c r="D639" s="275" t="s">
        <v>661</v>
      </c>
      <c r="E639" s="276"/>
      <c r="F639" s="157" t="s">
        <v>662</v>
      </c>
      <c r="G639" s="277" t="s">
        <v>665</v>
      </c>
      <c r="H639" s="277"/>
    </row>
    <row r="640" spans="1:8" s="20" customFormat="1" ht="32.25" customHeight="1">
      <c r="A640" s="3"/>
      <c r="B640" s="33">
        <v>16798</v>
      </c>
      <c r="C640" s="22">
        <v>45351</v>
      </c>
      <c r="D640" s="275" t="s">
        <v>661</v>
      </c>
      <c r="E640" s="276"/>
      <c r="F640" s="157" t="s">
        <v>662</v>
      </c>
      <c r="G640" s="277" t="s">
        <v>666</v>
      </c>
      <c r="H640" s="277"/>
    </row>
    <row r="641" spans="1:8" s="20" customFormat="1" ht="32.25" customHeight="1">
      <c r="A641" s="3"/>
      <c r="B641" s="158">
        <v>16800</v>
      </c>
      <c r="C641" s="159">
        <v>45351</v>
      </c>
      <c r="D641" s="275" t="s">
        <v>661</v>
      </c>
      <c r="E641" s="276"/>
      <c r="F641" s="157" t="s">
        <v>273</v>
      </c>
      <c r="G641" s="277" t="s">
        <v>667</v>
      </c>
      <c r="H641" s="277"/>
    </row>
    <row r="642" spans="1:8" s="20" customFormat="1" ht="32.25" customHeight="1">
      <c r="A642" s="3"/>
      <c r="B642" s="158">
        <v>16819</v>
      </c>
      <c r="C642" s="159">
        <v>45355</v>
      </c>
      <c r="D642" s="275" t="s">
        <v>661</v>
      </c>
      <c r="E642" s="276"/>
      <c r="F642" s="157" t="s">
        <v>273</v>
      </c>
      <c r="G642" s="418" t="s">
        <v>668</v>
      </c>
      <c r="H642" s="418"/>
    </row>
    <row r="643" spans="1:8" s="20" customFormat="1" ht="32.25" customHeight="1">
      <c r="A643" s="3"/>
      <c r="B643" s="158">
        <v>16825</v>
      </c>
      <c r="C643" s="159">
        <v>45357</v>
      </c>
      <c r="D643" s="275" t="s">
        <v>661</v>
      </c>
      <c r="E643" s="276"/>
      <c r="F643" s="157" t="s">
        <v>273</v>
      </c>
      <c r="G643" s="277" t="s">
        <v>669</v>
      </c>
      <c r="H643" s="277"/>
    </row>
    <row r="644" spans="1:8" s="20" customFormat="1" ht="32.25" customHeight="1">
      <c r="A644" s="3"/>
      <c r="B644" s="158">
        <v>16896</v>
      </c>
      <c r="C644" s="159">
        <v>45376</v>
      </c>
      <c r="D644" s="275" t="s">
        <v>661</v>
      </c>
      <c r="E644" s="276"/>
      <c r="F644" s="157" t="s">
        <v>273</v>
      </c>
      <c r="G644" s="277" t="s">
        <v>670</v>
      </c>
      <c r="H644" s="277"/>
    </row>
    <row r="645" spans="1:8" s="20" customFormat="1" ht="32.25" customHeight="1">
      <c r="A645" s="3"/>
      <c r="B645" s="33">
        <v>17097</v>
      </c>
      <c r="C645" s="22">
        <v>45418</v>
      </c>
      <c r="D645" s="275" t="s">
        <v>661</v>
      </c>
      <c r="E645" s="276"/>
      <c r="F645" s="157" t="s">
        <v>273</v>
      </c>
      <c r="G645" s="277" t="s">
        <v>671</v>
      </c>
      <c r="H645" s="277"/>
    </row>
    <row r="646" spans="1:8" s="20" customFormat="1" ht="32.25" customHeight="1">
      <c r="A646" s="3"/>
      <c r="B646" s="33">
        <v>17202</v>
      </c>
      <c r="C646" s="22">
        <v>45440</v>
      </c>
      <c r="D646" s="275" t="s">
        <v>661</v>
      </c>
      <c r="E646" s="276"/>
      <c r="F646" s="157" t="s">
        <v>411</v>
      </c>
      <c r="G646" s="277" t="s">
        <v>672</v>
      </c>
      <c r="H646" s="277"/>
    </row>
    <row r="647" spans="1:8" s="20" customFormat="1" ht="32.25" customHeight="1">
      <c r="A647" s="3"/>
      <c r="B647" s="33">
        <v>17229</v>
      </c>
      <c r="C647" s="22">
        <v>45443</v>
      </c>
      <c r="D647" s="275" t="s">
        <v>661</v>
      </c>
      <c r="E647" s="276"/>
      <c r="F647" s="157" t="s">
        <v>673</v>
      </c>
      <c r="G647" s="277" t="s">
        <v>674</v>
      </c>
      <c r="H647" s="277"/>
    </row>
    <row r="648" spans="1:8" s="20" customFormat="1" ht="32.25" customHeight="1">
      <c r="A648" s="3"/>
      <c r="B648" s="33">
        <v>17255</v>
      </c>
      <c r="C648" s="22">
        <v>45454</v>
      </c>
      <c r="D648" s="275" t="s">
        <v>661</v>
      </c>
      <c r="E648" s="276"/>
      <c r="F648" s="157" t="s">
        <v>273</v>
      </c>
      <c r="G648" s="277" t="s">
        <v>675</v>
      </c>
      <c r="H648" s="277"/>
    </row>
    <row r="649" spans="1:8" s="20" customFormat="1" ht="32.25" customHeight="1">
      <c r="A649" s="3"/>
      <c r="B649" s="33">
        <v>17298</v>
      </c>
      <c r="C649" s="22">
        <v>45462</v>
      </c>
      <c r="D649" s="275" t="s">
        <v>661</v>
      </c>
      <c r="E649" s="276"/>
      <c r="F649" s="157" t="s">
        <v>273</v>
      </c>
      <c r="G649" s="277" t="s">
        <v>676</v>
      </c>
      <c r="H649" s="277"/>
    </row>
    <row r="650" spans="1:8" s="20" customFormat="1" ht="32.25" customHeight="1">
      <c r="A650" s="3"/>
      <c r="B650" s="33">
        <v>17350</v>
      </c>
      <c r="C650" s="22">
        <v>45469</v>
      </c>
      <c r="D650" s="275" t="s">
        <v>661</v>
      </c>
      <c r="E650" s="276"/>
      <c r="F650" s="157" t="s">
        <v>273</v>
      </c>
      <c r="G650" s="277" t="s">
        <v>412</v>
      </c>
      <c r="H650" s="277"/>
    </row>
    <row r="651" spans="1:8" s="20" customFormat="1" ht="32.25" customHeight="1">
      <c r="A651" s="3"/>
      <c r="B651" s="33">
        <v>17350</v>
      </c>
      <c r="C651" s="22">
        <v>45474</v>
      </c>
      <c r="D651" s="275" t="s">
        <v>661</v>
      </c>
      <c r="E651" s="276"/>
      <c r="F651" s="157" t="s">
        <v>411</v>
      </c>
      <c r="G651" s="277" t="s">
        <v>412</v>
      </c>
      <c r="H651" s="277"/>
    </row>
    <row r="652" spans="1:8" s="20" customFormat="1" ht="32.25" customHeight="1">
      <c r="A652" s="3"/>
      <c r="B652" s="33">
        <v>17387</v>
      </c>
      <c r="C652" s="22">
        <v>45474</v>
      </c>
      <c r="D652" s="275" t="s">
        <v>661</v>
      </c>
      <c r="E652" s="276"/>
      <c r="F652" s="157" t="s">
        <v>468</v>
      </c>
      <c r="G652" s="290" t="s">
        <v>469</v>
      </c>
      <c r="H652" s="291"/>
    </row>
    <row r="653" spans="1:8" s="20" customFormat="1" ht="32.25" customHeight="1">
      <c r="A653" s="3"/>
      <c r="B653" s="33">
        <v>17822</v>
      </c>
      <c r="C653" s="22">
        <v>45558</v>
      </c>
      <c r="D653" s="275" t="s">
        <v>661</v>
      </c>
      <c r="E653" s="276"/>
      <c r="F653" s="157" t="s">
        <v>273</v>
      </c>
      <c r="G653" s="290" t="s">
        <v>470</v>
      </c>
      <c r="H653" s="291"/>
    </row>
    <row r="654" spans="1:8" s="20" customFormat="1" ht="32.25" customHeight="1">
      <c r="A654" s="3"/>
      <c r="B654" s="160">
        <v>17881</v>
      </c>
      <c r="C654" s="161">
        <v>45563</v>
      </c>
      <c r="D654" s="275" t="s">
        <v>661</v>
      </c>
      <c r="E654" s="276"/>
      <c r="F654" s="162" t="s">
        <v>662</v>
      </c>
      <c r="G654" s="416" t="s">
        <v>99</v>
      </c>
      <c r="H654" s="417"/>
    </row>
    <row r="655" spans="1:8" s="20" customFormat="1" ht="32.25" customHeight="1">
      <c r="A655" s="3"/>
      <c r="B655" s="160">
        <v>17960</v>
      </c>
      <c r="C655" s="163">
        <v>45578</v>
      </c>
      <c r="D655" s="275" t="s">
        <v>661</v>
      </c>
      <c r="E655" s="276"/>
      <c r="F655" s="162" t="s">
        <v>662</v>
      </c>
      <c r="G655" s="416" t="s">
        <v>99</v>
      </c>
      <c r="H655" s="417"/>
    </row>
    <row r="656" spans="1:8" s="20" customFormat="1" ht="32.25" customHeight="1">
      <c r="A656" s="3"/>
      <c r="B656" s="160">
        <v>18063</v>
      </c>
      <c r="C656" s="163">
        <v>45595</v>
      </c>
      <c r="D656" s="275" t="s">
        <v>661</v>
      </c>
      <c r="E656" s="276"/>
      <c r="F656" s="162" t="s">
        <v>662</v>
      </c>
      <c r="G656" s="416" t="s">
        <v>99</v>
      </c>
      <c r="H656" s="417"/>
    </row>
    <row r="657" spans="1:8" s="20" customFormat="1" ht="32.25" customHeight="1">
      <c r="A657" s="3"/>
      <c r="B657" s="160">
        <v>18128</v>
      </c>
      <c r="C657" s="163">
        <v>45578</v>
      </c>
      <c r="D657" s="485" t="s">
        <v>661</v>
      </c>
      <c r="E657" s="276"/>
      <c r="F657" s="162" t="s">
        <v>662</v>
      </c>
      <c r="G657" s="416" t="s">
        <v>99</v>
      </c>
      <c r="H657" s="417"/>
    </row>
    <row r="658" spans="1:8" s="20" customFormat="1" ht="32.25" customHeight="1">
      <c r="A658" s="3"/>
      <c r="B658" s="160">
        <v>18136</v>
      </c>
      <c r="C658" s="161">
        <v>45608</v>
      </c>
      <c r="D658" s="275" t="s">
        <v>661</v>
      </c>
      <c r="E658" s="276"/>
      <c r="F658" s="162" t="s">
        <v>662</v>
      </c>
      <c r="G658" s="416" t="s">
        <v>99</v>
      </c>
      <c r="H658" s="417"/>
    </row>
    <row r="659" spans="1:8" s="20" customFormat="1" ht="30" customHeight="1">
      <c r="A659" s="3"/>
      <c r="B659" s="160">
        <v>18159</v>
      </c>
      <c r="C659" s="163">
        <v>45614</v>
      </c>
      <c r="D659" s="275" t="s">
        <v>661</v>
      </c>
      <c r="E659" s="276"/>
      <c r="F659" s="162" t="s">
        <v>662</v>
      </c>
      <c r="G659" s="416" t="s">
        <v>99</v>
      </c>
      <c r="H659" s="417"/>
    </row>
    <row r="660" spans="1:8" s="20" customFormat="1">
      <c r="A660" s="3"/>
      <c r="B660" s="273" t="s">
        <v>824</v>
      </c>
      <c r="C660" s="273"/>
      <c r="D660" s="273"/>
      <c r="E660" s="273"/>
      <c r="F660" s="273"/>
      <c r="G660" s="273"/>
      <c r="H660" s="274"/>
    </row>
    <row r="661" spans="1:8" s="20" customFormat="1">
      <c r="A661" s="3"/>
      <c r="B661" s="164"/>
      <c r="C661" s="165"/>
      <c r="D661" s="138"/>
      <c r="E661" s="138"/>
      <c r="F661" s="166"/>
      <c r="G661" s="166"/>
      <c r="H661" s="167"/>
    </row>
    <row r="662" spans="1:8" ht="210" customHeight="1">
      <c r="B662" s="413" t="s">
        <v>878</v>
      </c>
      <c r="C662" s="414"/>
      <c r="D662" s="414"/>
      <c r="E662" s="414"/>
      <c r="F662" s="414"/>
      <c r="G662" s="414"/>
      <c r="H662" s="415"/>
    </row>
    <row r="663" spans="1:8" ht="15.75" customHeight="1">
      <c r="B663" s="269" t="s">
        <v>38</v>
      </c>
      <c r="C663" s="270"/>
      <c r="D663" s="270"/>
      <c r="E663" s="270"/>
      <c r="F663" s="270"/>
      <c r="G663" s="270"/>
      <c r="H663" s="271"/>
    </row>
    <row r="664" spans="1:8" s="20" customFormat="1" ht="15.75">
      <c r="A664" s="3"/>
      <c r="B664" s="129" t="s">
        <v>55</v>
      </c>
      <c r="C664" s="11" t="s">
        <v>52</v>
      </c>
      <c r="D664" s="269" t="s">
        <v>16</v>
      </c>
      <c r="E664" s="270"/>
      <c r="F664" s="271"/>
      <c r="G664" s="251" t="s">
        <v>39</v>
      </c>
      <c r="H664" s="253"/>
    </row>
    <row r="665" spans="1:8" s="20" customFormat="1">
      <c r="A665" s="3"/>
      <c r="B665" s="182" t="s">
        <v>827</v>
      </c>
      <c r="C665" s="183">
        <v>45377</v>
      </c>
      <c r="D665" s="239" t="s">
        <v>836</v>
      </c>
      <c r="E665" s="240"/>
      <c r="F665" s="241"/>
      <c r="G665" s="245" t="s">
        <v>96</v>
      </c>
      <c r="H665" s="246"/>
    </row>
    <row r="666" spans="1:8" s="20" customFormat="1">
      <c r="A666" s="3"/>
      <c r="B666" s="182" t="s">
        <v>828</v>
      </c>
      <c r="C666" s="183">
        <v>45377</v>
      </c>
      <c r="D666" s="266" t="s">
        <v>837</v>
      </c>
      <c r="E666" s="267"/>
      <c r="F666" s="268"/>
      <c r="G666" s="247"/>
      <c r="H666" s="248"/>
    </row>
    <row r="667" spans="1:8" s="20" customFormat="1">
      <c r="A667" s="3"/>
      <c r="B667" s="182" t="s">
        <v>829</v>
      </c>
      <c r="C667" s="183">
        <v>45440</v>
      </c>
      <c r="D667" s="239" t="s">
        <v>838</v>
      </c>
      <c r="E667" s="240"/>
      <c r="F667" s="241"/>
      <c r="G667" s="247"/>
      <c r="H667" s="248"/>
    </row>
    <row r="668" spans="1:8" s="20" customFormat="1">
      <c r="A668" s="3"/>
      <c r="B668" s="182" t="s">
        <v>830</v>
      </c>
      <c r="C668" s="183">
        <v>45440</v>
      </c>
      <c r="D668" s="266" t="s">
        <v>839</v>
      </c>
      <c r="E668" s="267"/>
      <c r="F668" s="268"/>
      <c r="G668" s="247"/>
      <c r="H668" s="248"/>
    </row>
    <row r="669" spans="1:8" s="20" customFormat="1">
      <c r="A669" s="3"/>
      <c r="B669" s="182" t="s">
        <v>831</v>
      </c>
      <c r="C669" s="183">
        <v>45440</v>
      </c>
      <c r="D669" s="266" t="s">
        <v>840</v>
      </c>
      <c r="E669" s="267"/>
      <c r="F669" s="268"/>
      <c r="G669" s="247"/>
      <c r="H669" s="248"/>
    </row>
    <row r="670" spans="1:8" s="20" customFormat="1">
      <c r="A670" s="3"/>
      <c r="B670" s="182" t="s">
        <v>832</v>
      </c>
      <c r="C670" s="183">
        <v>45596</v>
      </c>
      <c r="D670" s="266" t="s">
        <v>841</v>
      </c>
      <c r="E670" s="267"/>
      <c r="F670" s="268"/>
      <c r="G670" s="247"/>
      <c r="H670" s="248"/>
    </row>
    <row r="671" spans="1:8" s="20" customFormat="1">
      <c r="A671" s="3"/>
      <c r="B671" s="182" t="s">
        <v>833</v>
      </c>
      <c r="C671" s="183">
        <v>45596</v>
      </c>
      <c r="D671" s="239" t="s">
        <v>842</v>
      </c>
      <c r="E671" s="240"/>
      <c r="F671" s="241"/>
      <c r="G671" s="247"/>
      <c r="H671" s="248"/>
    </row>
    <row r="672" spans="1:8" s="20" customFormat="1" ht="23.25" customHeight="1">
      <c r="A672" s="3"/>
      <c r="B672" s="182" t="s">
        <v>834</v>
      </c>
      <c r="C672" s="183">
        <v>45601</v>
      </c>
      <c r="D672" s="239" t="s">
        <v>843</v>
      </c>
      <c r="E672" s="240"/>
      <c r="F672" s="241"/>
      <c r="G672" s="247"/>
      <c r="H672" s="248"/>
    </row>
    <row r="673" spans="1:8">
      <c r="B673" s="182" t="s">
        <v>835</v>
      </c>
      <c r="C673" s="183">
        <v>45601</v>
      </c>
      <c r="D673" s="266" t="s">
        <v>844</v>
      </c>
      <c r="E673" s="267"/>
      <c r="F673" s="268"/>
      <c r="G673" s="249"/>
      <c r="H673" s="250"/>
    </row>
    <row r="674" spans="1:8" ht="15.75" customHeight="1">
      <c r="B674" s="269" t="s">
        <v>40</v>
      </c>
      <c r="C674" s="270"/>
      <c r="D674" s="270"/>
      <c r="E674" s="270"/>
      <c r="F674" s="270"/>
      <c r="G674" s="270"/>
      <c r="H674" s="271"/>
    </row>
    <row r="675" spans="1:8" s="20" customFormat="1" ht="15.75">
      <c r="A675" s="3"/>
      <c r="B675" s="129" t="s">
        <v>55</v>
      </c>
      <c r="C675" s="11" t="s">
        <v>52</v>
      </c>
      <c r="D675" s="269" t="s">
        <v>16</v>
      </c>
      <c r="E675" s="270"/>
      <c r="F675" s="271"/>
      <c r="G675" s="251" t="s">
        <v>39</v>
      </c>
      <c r="H675" s="253"/>
    </row>
    <row r="676" spans="1:8" s="20" customFormat="1" ht="30" customHeight="1">
      <c r="A676" s="3"/>
      <c r="B676" s="182" t="s">
        <v>845</v>
      </c>
      <c r="C676" s="183">
        <v>45357</v>
      </c>
      <c r="D676" s="272" t="s">
        <v>857</v>
      </c>
      <c r="E676" s="240"/>
      <c r="F676" s="241"/>
      <c r="G676" s="245" t="s">
        <v>96</v>
      </c>
      <c r="H676" s="246"/>
    </row>
    <row r="677" spans="1:8" s="20" customFormat="1" ht="30" customHeight="1">
      <c r="A677" s="3"/>
      <c r="B677" s="182" t="s">
        <v>846</v>
      </c>
      <c r="C677" s="183">
        <v>45350</v>
      </c>
      <c r="D677" s="272" t="s">
        <v>879</v>
      </c>
      <c r="E677" s="240"/>
      <c r="F677" s="241"/>
      <c r="G677" s="247"/>
      <c r="H677" s="248"/>
    </row>
    <row r="678" spans="1:8" s="20" customFormat="1" ht="30" customHeight="1">
      <c r="A678" s="3"/>
      <c r="B678" s="182" t="s">
        <v>847</v>
      </c>
      <c r="C678" s="183">
        <v>45369</v>
      </c>
      <c r="D678" s="239" t="s">
        <v>858</v>
      </c>
      <c r="E678" s="240"/>
      <c r="F678" s="241"/>
      <c r="G678" s="247"/>
      <c r="H678" s="248"/>
    </row>
    <row r="679" spans="1:8" s="20" customFormat="1" ht="30" customHeight="1">
      <c r="A679" s="3"/>
      <c r="B679" s="182" t="s">
        <v>848</v>
      </c>
      <c r="C679" s="183">
        <v>45422</v>
      </c>
      <c r="D679" s="239" t="s">
        <v>859</v>
      </c>
      <c r="E679" s="240"/>
      <c r="F679" s="241"/>
      <c r="G679" s="247"/>
      <c r="H679" s="248"/>
    </row>
    <row r="680" spans="1:8" s="20" customFormat="1" ht="30" customHeight="1">
      <c r="A680" s="3"/>
      <c r="B680" s="182" t="s">
        <v>849</v>
      </c>
      <c r="C680" s="183">
        <v>45475</v>
      </c>
      <c r="D680" s="239" t="s">
        <v>860</v>
      </c>
      <c r="E680" s="240"/>
      <c r="F680" s="241"/>
      <c r="G680" s="247"/>
      <c r="H680" s="248"/>
    </row>
    <row r="681" spans="1:8" s="20" customFormat="1" ht="30" customHeight="1">
      <c r="A681" s="3"/>
      <c r="B681" s="182" t="s">
        <v>850</v>
      </c>
      <c r="C681" s="183">
        <v>45475</v>
      </c>
      <c r="D681" s="239" t="s">
        <v>861</v>
      </c>
      <c r="E681" s="240"/>
      <c r="F681" s="241"/>
      <c r="G681" s="247"/>
      <c r="H681" s="248"/>
    </row>
    <row r="682" spans="1:8" s="20" customFormat="1" ht="30" customHeight="1">
      <c r="A682" s="3"/>
      <c r="B682" s="182" t="s">
        <v>851</v>
      </c>
      <c r="C682" s="183">
        <v>45573</v>
      </c>
      <c r="D682" s="239" t="s">
        <v>842</v>
      </c>
      <c r="E682" s="240"/>
      <c r="F682" s="241"/>
      <c r="G682" s="247"/>
      <c r="H682" s="248"/>
    </row>
    <row r="683" spans="1:8" s="20" customFormat="1" ht="30" customHeight="1">
      <c r="A683" s="3"/>
      <c r="B683" s="182" t="s">
        <v>852</v>
      </c>
      <c r="C683" s="183">
        <v>45573</v>
      </c>
      <c r="D683" s="239" t="s">
        <v>841</v>
      </c>
      <c r="E683" s="240"/>
      <c r="F683" s="241"/>
      <c r="G683" s="247"/>
      <c r="H683" s="248"/>
    </row>
    <row r="684" spans="1:8" s="20" customFormat="1" ht="30" customHeight="1">
      <c r="A684" s="3"/>
      <c r="B684" s="182" t="s">
        <v>853</v>
      </c>
      <c r="C684" s="183">
        <v>45630</v>
      </c>
      <c r="D684" s="239" t="s">
        <v>843</v>
      </c>
      <c r="E684" s="240"/>
      <c r="F684" s="241"/>
      <c r="G684" s="247"/>
      <c r="H684" s="248"/>
    </row>
    <row r="685" spans="1:8" s="20" customFormat="1" ht="30" customHeight="1">
      <c r="A685" s="3"/>
      <c r="B685" s="182" t="s">
        <v>854</v>
      </c>
      <c r="C685" s="183">
        <v>45630</v>
      </c>
      <c r="D685" s="239" t="s">
        <v>844</v>
      </c>
      <c r="E685" s="240"/>
      <c r="F685" s="241"/>
      <c r="G685" s="247"/>
      <c r="H685" s="248"/>
    </row>
    <row r="686" spans="1:8" s="20" customFormat="1" ht="30" customHeight="1">
      <c r="A686" s="3"/>
      <c r="B686" s="182" t="s">
        <v>855</v>
      </c>
      <c r="C686" s="183">
        <v>45630</v>
      </c>
      <c r="D686" s="239" t="s">
        <v>862</v>
      </c>
      <c r="E686" s="240"/>
      <c r="F686" s="241"/>
      <c r="G686" s="247"/>
      <c r="H686" s="248"/>
    </row>
    <row r="687" spans="1:8" s="20" customFormat="1">
      <c r="A687" s="3"/>
      <c r="B687" s="182" t="s">
        <v>856</v>
      </c>
      <c r="C687" s="183">
        <v>45630</v>
      </c>
      <c r="D687" s="239" t="s">
        <v>863</v>
      </c>
      <c r="E687" s="240"/>
      <c r="F687" s="241"/>
      <c r="G687" s="249"/>
      <c r="H687" s="250"/>
    </row>
    <row r="688" spans="1:8" s="20" customFormat="1" ht="15.75">
      <c r="A688" s="3"/>
      <c r="B688" s="254" t="s">
        <v>41</v>
      </c>
      <c r="C688" s="254"/>
      <c r="D688" s="254"/>
      <c r="E688" s="254"/>
      <c r="F688" s="254"/>
      <c r="G688" s="254"/>
      <c r="H688" s="254"/>
    </row>
    <row r="689" spans="1:8" s="20" customFormat="1" ht="22.5" customHeight="1">
      <c r="A689" s="3"/>
      <c r="B689" s="178" t="s">
        <v>55</v>
      </c>
      <c r="C689" s="11" t="s">
        <v>52</v>
      </c>
      <c r="D689" s="254" t="s">
        <v>16</v>
      </c>
      <c r="E689" s="254"/>
      <c r="F689" s="254"/>
      <c r="G689" s="255" t="s">
        <v>39</v>
      </c>
      <c r="H689" s="255"/>
    </row>
    <row r="690" spans="1:8" s="20" customFormat="1">
      <c r="A690" s="3"/>
      <c r="B690" s="239" t="s">
        <v>864</v>
      </c>
      <c r="C690" s="240"/>
      <c r="D690" s="240"/>
      <c r="E690" s="240"/>
      <c r="F690" s="241"/>
      <c r="G690" s="256" t="s">
        <v>96</v>
      </c>
      <c r="H690" s="257"/>
    </row>
    <row r="691" spans="1:8" s="20" customFormat="1" ht="30" customHeight="1">
      <c r="A691" s="3"/>
      <c r="B691" s="182" t="s">
        <v>865</v>
      </c>
      <c r="C691" s="183">
        <v>45400</v>
      </c>
      <c r="D691" s="239" t="s">
        <v>866</v>
      </c>
      <c r="E691" s="240"/>
      <c r="F691" s="241"/>
      <c r="G691" s="258"/>
      <c r="H691" s="259"/>
    </row>
    <row r="692" spans="1:8" s="20" customFormat="1" ht="30" customHeight="1">
      <c r="A692" s="3"/>
      <c r="B692" s="260" t="s">
        <v>864</v>
      </c>
      <c r="C692" s="261"/>
      <c r="D692" s="261"/>
      <c r="E692" s="261"/>
      <c r="F692" s="262"/>
      <c r="G692" s="258"/>
      <c r="H692" s="259"/>
    </row>
    <row r="693" spans="1:8" s="20" customFormat="1" ht="30" customHeight="1">
      <c r="A693" s="3"/>
      <c r="B693" s="182" t="s">
        <v>865</v>
      </c>
      <c r="C693" s="183">
        <v>45400</v>
      </c>
      <c r="D693" s="239" t="s">
        <v>866</v>
      </c>
      <c r="E693" s="240"/>
      <c r="F693" s="241"/>
      <c r="G693" s="258"/>
      <c r="H693" s="259"/>
    </row>
    <row r="694" spans="1:8" s="20" customFormat="1" ht="30" customHeight="1">
      <c r="A694" s="3"/>
      <c r="B694" s="182" t="s">
        <v>867</v>
      </c>
      <c r="C694" s="183">
        <v>45471</v>
      </c>
      <c r="D694" s="239" t="s">
        <v>868</v>
      </c>
      <c r="E694" s="240"/>
      <c r="F694" s="241"/>
      <c r="G694" s="258"/>
      <c r="H694" s="259"/>
    </row>
    <row r="695" spans="1:8" s="20" customFormat="1" ht="30" customHeight="1">
      <c r="A695" s="3"/>
      <c r="B695" s="182" t="s">
        <v>869</v>
      </c>
      <c r="C695" s="183">
        <v>45560</v>
      </c>
      <c r="D695" s="263" t="s">
        <v>870</v>
      </c>
      <c r="E695" s="264"/>
      <c r="F695" s="265"/>
      <c r="G695" s="258"/>
      <c r="H695" s="259"/>
    </row>
    <row r="696" spans="1:8" s="20" customFormat="1" ht="30" customHeight="1">
      <c r="A696" s="3"/>
      <c r="B696" s="185"/>
      <c r="C696" s="186"/>
      <c r="D696" s="185"/>
      <c r="E696" s="187"/>
      <c r="F696" s="184"/>
      <c r="G696" s="258"/>
      <c r="H696" s="259"/>
    </row>
    <row r="697" spans="1:8" s="20" customFormat="1" ht="30" customHeight="1">
      <c r="A697" s="3"/>
      <c r="B697" s="185"/>
      <c r="C697" s="186"/>
      <c r="D697" s="185"/>
      <c r="E697" s="187"/>
      <c r="F697" s="184"/>
      <c r="G697" s="258"/>
      <c r="H697" s="259"/>
    </row>
    <row r="698" spans="1:8" s="20" customFormat="1" ht="30" customHeight="1">
      <c r="A698" s="3"/>
      <c r="B698" s="185"/>
      <c r="C698" s="186"/>
      <c r="D698" s="185"/>
      <c r="E698" s="187"/>
      <c r="F698" s="184"/>
      <c r="G698" s="258"/>
      <c r="H698" s="259"/>
    </row>
    <row r="699" spans="1:8" s="20" customFormat="1" ht="30" customHeight="1">
      <c r="A699" s="3"/>
      <c r="B699" s="185"/>
      <c r="C699" s="186"/>
      <c r="D699" s="185"/>
      <c r="E699" s="187"/>
      <c r="F699" s="184"/>
      <c r="G699" s="258"/>
      <c r="H699" s="259"/>
    </row>
    <row r="700" spans="1:8" s="20" customFormat="1" ht="30" customHeight="1">
      <c r="A700" s="3"/>
      <c r="B700" s="185"/>
      <c r="C700" s="186"/>
      <c r="D700" s="185"/>
      <c r="E700" s="187"/>
      <c r="F700" s="184"/>
      <c r="G700" s="258"/>
      <c r="H700" s="259"/>
    </row>
    <row r="701" spans="1:8" s="20" customFormat="1" ht="30" customHeight="1">
      <c r="A701" s="3"/>
      <c r="B701" s="185"/>
      <c r="C701" s="186"/>
      <c r="D701" s="185"/>
      <c r="E701" s="187"/>
      <c r="F701" s="184"/>
      <c r="G701" s="258"/>
      <c r="H701" s="259"/>
    </row>
    <row r="702" spans="1:8" s="20" customFormat="1" ht="30" customHeight="1">
      <c r="A702" s="3"/>
      <c r="B702" s="185"/>
      <c r="C702" s="186"/>
      <c r="D702" s="185"/>
      <c r="E702" s="187"/>
      <c r="F702" s="184"/>
      <c r="G702" s="258"/>
      <c r="H702" s="259"/>
    </row>
    <row r="703" spans="1:8" s="20" customFormat="1" ht="30" customHeight="1">
      <c r="A703" s="3"/>
      <c r="B703" s="185"/>
      <c r="C703" s="186"/>
      <c r="D703" s="185"/>
      <c r="E703" s="187"/>
      <c r="F703" s="184"/>
      <c r="G703" s="258"/>
      <c r="H703" s="259"/>
    </row>
    <row r="704" spans="1:8" s="20" customFormat="1" ht="30" customHeight="1">
      <c r="A704" s="3"/>
      <c r="B704" s="185"/>
      <c r="C704" s="186"/>
      <c r="D704" s="185"/>
      <c r="E704" s="187"/>
      <c r="F704" s="184"/>
      <c r="G704" s="258"/>
      <c r="H704" s="259"/>
    </row>
    <row r="705" spans="1:8" s="20" customFormat="1" ht="30" customHeight="1">
      <c r="A705" s="3"/>
      <c r="B705" s="185"/>
      <c r="C705" s="186"/>
      <c r="D705" s="185"/>
      <c r="E705" s="187"/>
      <c r="F705" s="184"/>
      <c r="G705" s="258"/>
      <c r="H705" s="259"/>
    </row>
    <row r="706" spans="1:8" s="20" customFormat="1" ht="30" customHeight="1">
      <c r="A706" s="3"/>
      <c r="B706" s="185"/>
      <c r="C706" s="186"/>
      <c r="D706" s="185"/>
      <c r="E706" s="187"/>
      <c r="F706" s="184"/>
      <c r="G706" s="258"/>
      <c r="H706" s="259"/>
    </row>
    <row r="707" spans="1:8" s="20" customFormat="1" ht="30" customHeight="1">
      <c r="A707" s="3"/>
      <c r="B707" s="185"/>
      <c r="C707" s="186"/>
      <c r="D707" s="185"/>
      <c r="E707" s="187"/>
      <c r="F707" s="184"/>
      <c r="G707" s="258"/>
      <c r="H707" s="259"/>
    </row>
    <row r="708" spans="1:8" s="20" customFormat="1" ht="30" customHeight="1">
      <c r="A708" s="3"/>
      <c r="B708" s="185"/>
      <c r="C708" s="186"/>
      <c r="D708" s="185"/>
      <c r="E708" s="187"/>
      <c r="F708" s="184"/>
      <c r="G708" s="258"/>
      <c r="H708" s="259"/>
    </row>
    <row r="709" spans="1:8" s="20" customFormat="1" ht="30" customHeight="1">
      <c r="A709" s="3"/>
      <c r="B709" s="185"/>
      <c r="C709" s="186"/>
      <c r="D709" s="185"/>
      <c r="E709" s="187"/>
      <c r="F709" s="184"/>
      <c r="G709" s="258"/>
      <c r="H709" s="259"/>
    </row>
    <row r="710" spans="1:8" s="20" customFormat="1" ht="30" customHeight="1">
      <c r="A710" s="3"/>
      <c r="B710" s="185"/>
      <c r="C710" s="186"/>
      <c r="D710" s="185"/>
      <c r="E710" s="187"/>
      <c r="F710" s="184"/>
      <c r="G710" s="258"/>
      <c r="H710" s="259"/>
    </row>
    <row r="711" spans="1:8" s="20" customFormat="1" ht="30" customHeight="1">
      <c r="A711" s="3"/>
      <c r="B711" s="185"/>
      <c r="C711" s="186"/>
      <c r="D711" s="185"/>
      <c r="E711" s="187"/>
      <c r="F711" s="184"/>
      <c r="G711" s="258"/>
      <c r="H711" s="259"/>
    </row>
    <row r="712" spans="1:8" s="20" customFormat="1" ht="30" customHeight="1">
      <c r="A712" s="3"/>
      <c r="B712" s="185"/>
      <c r="C712" s="186"/>
      <c r="D712" s="185"/>
      <c r="E712" s="187"/>
      <c r="F712" s="184"/>
      <c r="G712" s="258"/>
      <c r="H712" s="259"/>
    </row>
    <row r="713" spans="1:8" s="20" customFormat="1" ht="10.5" customHeight="1">
      <c r="A713" s="3"/>
      <c r="B713" s="185"/>
      <c r="C713" s="186"/>
      <c r="D713" s="185"/>
      <c r="E713" s="187"/>
      <c r="F713" s="184"/>
      <c r="G713" s="258"/>
      <c r="H713" s="259"/>
    </row>
    <row r="714" spans="1:8" s="20" customFormat="1" ht="30" customHeight="1">
      <c r="A714" s="3"/>
      <c r="B714" s="185"/>
      <c r="C714" s="186"/>
      <c r="D714" s="185"/>
      <c r="E714" s="187"/>
      <c r="F714" s="184"/>
      <c r="G714" s="258"/>
      <c r="H714" s="259"/>
    </row>
    <row r="715" spans="1:8" s="20" customFormat="1" ht="30" customHeight="1">
      <c r="A715" s="3"/>
      <c r="B715" s="185"/>
      <c r="C715" s="186"/>
      <c r="D715" s="185"/>
      <c r="E715" s="187"/>
      <c r="F715" s="184"/>
      <c r="G715" s="258"/>
      <c r="H715" s="259"/>
    </row>
    <row r="716" spans="1:8" s="20" customFormat="1" ht="30" customHeight="1">
      <c r="A716" s="3"/>
      <c r="B716" s="185"/>
      <c r="C716" s="186"/>
      <c r="D716" s="185"/>
      <c r="E716" s="187"/>
      <c r="F716" s="184"/>
      <c r="G716" s="258"/>
      <c r="H716" s="259"/>
    </row>
    <row r="717" spans="1:8" s="20" customFormat="1" ht="30" customHeight="1">
      <c r="A717" s="3"/>
      <c r="B717" s="185"/>
      <c r="C717" s="186"/>
      <c r="D717" s="185"/>
      <c r="E717" s="187"/>
      <c r="F717" s="184"/>
      <c r="G717" s="258"/>
      <c r="H717" s="259"/>
    </row>
    <row r="718" spans="1:8" s="20" customFormat="1" ht="30" customHeight="1">
      <c r="A718" s="3"/>
      <c r="B718" s="185"/>
      <c r="C718" s="186"/>
      <c r="D718" s="185"/>
      <c r="E718" s="187"/>
      <c r="F718" s="184"/>
      <c r="G718" s="258"/>
      <c r="H718" s="259"/>
    </row>
    <row r="719" spans="1:8" s="20" customFormat="1" ht="30" customHeight="1">
      <c r="A719" s="3"/>
      <c r="B719" s="185"/>
      <c r="C719" s="186"/>
      <c r="D719" s="185"/>
      <c r="E719" s="187"/>
      <c r="F719" s="184"/>
      <c r="G719" s="258"/>
      <c r="H719" s="259"/>
    </row>
    <row r="720" spans="1:8" s="20" customFormat="1" ht="30" customHeight="1">
      <c r="A720" s="3"/>
      <c r="B720" s="185"/>
      <c r="C720" s="186"/>
      <c r="D720" s="185"/>
      <c r="E720" s="187"/>
      <c r="F720" s="184"/>
      <c r="G720" s="258"/>
      <c r="H720" s="259"/>
    </row>
    <row r="721" spans="1:8" s="20" customFormat="1" ht="30" customHeight="1">
      <c r="A721" s="3"/>
      <c r="B721" s="185"/>
      <c r="C721" s="186"/>
      <c r="D721" s="185"/>
      <c r="E721" s="187"/>
      <c r="F721" s="184"/>
      <c r="G721" s="258"/>
      <c r="H721" s="259"/>
    </row>
    <row r="722" spans="1:8" s="20" customFormat="1" ht="30" customHeight="1">
      <c r="A722" s="3"/>
      <c r="B722" s="185"/>
      <c r="C722" s="186"/>
      <c r="D722" s="185"/>
      <c r="E722" s="187"/>
      <c r="F722" s="184"/>
      <c r="G722" s="258"/>
      <c r="H722" s="259"/>
    </row>
    <row r="723" spans="1:8" s="20" customFormat="1" ht="30" customHeight="1">
      <c r="A723" s="3"/>
      <c r="B723" s="185"/>
      <c r="C723" s="186"/>
      <c r="D723" s="185"/>
      <c r="E723" s="187"/>
      <c r="F723" s="184"/>
      <c r="G723" s="258"/>
      <c r="H723" s="259"/>
    </row>
    <row r="724" spans="1:8" s="20" customFormat="1" ht="98.25" customHeight="1">
      <c r="A724" s="3"/>
      <c r="B724" s="185"/>
      <c r="C724" s="186"/>
      <c r="D724" s="185"/>
      <c r="E724" s="187"/>
      <c r="F724" s="184"/>
      <c r="G724" s="258"/>
      <c r="H724" s="259"/>
    </row>
    <row r="725" spans="1:8" s="20" customFormat="1" ht="73.5" customHeight="1">
      <c r="A725" s="3"/>
      <c r="B725" s="185"/>
      <c r="C725" s="186"/>
      <c r="D725" s="185"/>
      <c r="E725" s="187"/>
      <c r="F725" s="184"/>
      <c r="G725" s="258"/>
      <c r="H725" s="259"/>
    </row>
    <row r="726" spans="1:8" s="20" customFormat="1" ht="30" customHeight="1">
      <c r="A726" s="3"/>
      <c r="B726" s="185"/>
      <c r="C726" s="186"/>
      <c r="D726" s="185"/>
      <c r="E726" s="187"/>
      <c r="F726" s="184"/>
      <c r="G726" s="258"/>
      <c r="H726" s="259"/>
    </row>
    <row r="727" spans="1:8" s="20" customFormat="1" ht="30" customHeight="1">
      <c r="A727" s="3"/>
      <c r="B727" s="185"/>
      <c r="C727" s="186"/>
      <c r="D727" s="185"/>
      <c r="E727" s="187"/>
      <c r="F727" s="184"/>
      <c r="G727" s="258"/>
      <c r="H727" s="259"/>
    </row>
    <row r="728" spans="1:8" s="20" customFormat="1" ht="30" customHeight="1">
      <c r="A728" s="3"/>
      <c r="B728" s="185"/>
      <c r="C728" s="186"/>
      <c r="D728" s="185"/>
      <c r="E728" s="187"/>
      <c r="F728" s="184"/>
      <c r="G728" s="258"/>
      <c r="H728" s="259"/>
    </row>
    <row r="729" spans="1:8" s="20" customFormat="1" ht="30" customHeight="1">
      <c r="A729" s="3"/>
      <c r="B729" s="185"/>
      <c r="C729" s="186"/>
      <c r="D729" s="185"/>
      <c r="E729" s="187"/>
      <c r="F729" s="184"/>
      <c r="G729" s="258"/>
      <c r="H729" s="259"/>
    </row>
    <row r="730" spans="1:8" s="20" customFormat="1" ht="30" customHeight="1">
      <c r="A730" s="3"/>
      <c r="B730" s="185"/>
      <c r="C730" s="186"/>
      <c r="D730" s="185"/>
      <c r="E730" s="187"/>
      <c r="F730" s="184"/>
      <c r="G730" s="258"/>
      <c r="H730" s="259"/>
    </row>
    <row r="731" spans="1:8" s="20" customFormat="1" ht="30" customHeight="1">
      <c r="A731" s="3"/>
      <c r="B731" s="185"/>
      <c r="C731" s="186"/>
      <c r="D731" s="185"/>
      <c r="E731" s="187"/>
      <c r="F731" s="184"/>
      <c r="G731" s="258"/>
      <c r="H731" s="259"/>
    </row>
    <row r="732" spans="1:8" s="20" customFormat="1" ht="30" customHeight="1">
      <c r="A732" s="3"/>
      <c r="B732" s="185"/>
      <c r="C732" s="186"/>
      <c r="D732" s="185"/>
      <c r="E732" s="187"/>
      <c r="F732" s="184"/>
      <c r="G732" s="258"/>
      <c r="H732" s="259"/>
    </row>
    <row r="733" spans="1:8" s="20" customFormat="1" ht="30" customHeight="1">
      <c r="A733" s="3"/>
      <c r="B733" s="185"/>
      <c r="C733" s="186"/>
      <c r="D733" s="185"/>
      <c r="E733" s="187"/>
      <c r="F733" s="184"/>
      <c r="G733" s="258"/>
      <c r="H733" s="259"/>
    </row>
    <row r="734" spans="1:8" s="20" customFormat="1" ht="30" customHeight="1">
      <c r="A734" s="3"/>
      <c r="B734" s="185"/>
      <c r="C734" s="186"/>
      <c r="D734" s="185"/>
      <c r="E734" s="187"/>
      <c r="F734" s="184"/>
      <c r="G734" s="258"/>
      <c r="H734" s="259"/>
    </row>
    <row r="735" spans="1:8" s="20" customFormat="1" ht="69.75" customHeight="1">
      <c r="A735" s="3"/>
      <c r="B735" s="185"/>
      <c r="C735" s="186"/>
      <c r="D735" s="188"/>
      <c r="E735" s="187"/>
      <c r="F735" s="189"/>
      <c r="G735" s="258"/>
      <c r="H735" s="259"/>
    </row>
    <row r="736" spans="1:8" s="20" customFormat="1" ht="15.75">
      <c r="A736" s="3"/>
      <c r="B736" s="251" t="s">
        <v>871</v>
      </c>
      <c r="C736" s="252"/>
      <c r="D736" s="252"/>
      <c r="E736" s="252"/>
      <c r="F736" s="252"/>
      <c r="G736" s="252"/>
      <c r="H736" s="253"/>
    </row>
    <row r="737" spans="1:8" s="20" customFormat="1" ht="30" customHeight="1">
      <c r="A737" s="3"/>
      <c r="B737" s="174" t="s">
        <v>55</v>
      </c>
      <c r="C737" s="11" t="s">
        <v>52</v>
      </c>
      <c r="D737" s="254" t="s">
        <v>875</v>
      </c>
      <c r="E737" s="254"/>
      <c r="F737" s="254"/>
      <c r="G737" s="255" t="s">
        <v>39</v>
      </c>
      <c r="H737" s="255"/>
    </row>
    <row r="738" spans="1:8" s="20" customFormat="1" ht="30" customHeight="1">
      <c r="A738" s="3"/>
      <c r="B738" s="190" t="s">
        <v>872</v>
      </c>
      <c r="C738" s="183">
        <v>45357</v>
      </c>
      <c r="D738" s="239" t="s">
        <v>857</v>
      </c>
      <c r="E738" s="240"/>
      <c r="F738" s="241"/>
      <c r="G738" s="245" t="s">
        <v>96</v>
      </c>
      <c r="H738" s="246"/>
    </row>
    <row r="739" spans="1:8" s="20" customFormat="1" ht="30" customHeight="1">
      <c r="A739" s="3"/>
      <c r="B739" s="191" t="s">
        <v>876</v>
      </c>
      <c r="C739" s="183">
        <v>45376</v>
      </c>
      <c r="D739" s="239" t="s">
        <v>873</v>
      </c>
      <c r="E739" s="240"/>
      <c r="F739" s="241"/>
      <c r="G739" s="247"/>
      <c r="H739" s="248"/>
    </row>
    <row r="740" spans="1:8" s="20" customFormat="1" ht="15" customHeight="1">
      <c r="A740" s="3"/>
      <c r="B740" s="182" t="s">
        <v>877</v>
      </c>
      <c r="C740" s="183">
        <v>45338</v>
      </c>
      <c r="D740" s="239" t="s">
        <v>874</v>
      </c>
      <c r="E740" s="240"/>
      <c r="F740" s="241"/>
      <c r="G740" s="249"/>
      <c r="H740" s="250"/>
    </row>
    <row r="741" spans="1:8" ht="16.5">
      <c r="B741" s="413" t="s">
        <v>306</v>
      </c>
      <c r="C741" s="414"/>
      <c r="D741" s="414"/>
      <c r="E741" s="414"/>
      <c r="F741" s="414"/>
      <c r="G741" s="414"/>
      <c r="H741" s="415"/>
    </row>
    <row r="742" spans="1:8" ht="15" customHeight="1">
      <c r="B742" s="269" t="s">
        <v>42</v>
      </c>
      <c r="C742" s="270"/>
      <c r="D742" s="271"/>
      <c r="E742" s="269" t="s">
        <v>48</v>
      </c>
      <c r="F742" s="270"/>
      <c r="G742" s="270"/>
      <c r="H742" s="271"/>
    </row>
    <row r="743" spans="1:8" ht="15" customHeight="1">
      <c r="B743" s="474">
        <v>2019</v>
      </c>
      <c r="C743" s="475"/>
      <c r="D743" s="476"/>
      <c r="E743" s="471" t="s">
        <v>285</v>
      </c>
      <c r="F743" s="472"/>
      <c r="G743" s="472"/>
      <c r="H743" s="473"/>
    </row>
    <row r="744" spans="1:8" ht="15" customHeight="1">
      <c r="B744" s="474">
        <v>2020</v>
      </c>
      <c r="C744" s="475"/>
      <c r="D744" s="476"/>
      <c r="E744" s="471" t="s">
        <v>286</v>
      </c>
      <c r="F744" s="472"/>
      <c r="G744" s="472"/>
      <c r="H744" s="473"/>
    </row>
    <row r="745" spans="1:8" ht="15" customHeight="1">
      <c r="B745" s="474">
        <v>2021</v>
      </c>
      <c r="C745" s="475"/>
      <c r="D745" s="476"/>
      <c r="E745" s="471" t="s">
        <v>287</v>
      </c>
      <c r="F745" s="472"/>
      <c r="G745" s="472"/>
      <c r="H745" s="473"/>
    </row>
    <row r="746" spans="1:8" s="20" customFormat="1" ht="15" customHeight="1">
      <c r="A746" s="3"/>
      <c r="B746" s="474">
        <v>2022</v>
      </c>
      <c r="C746" s="475"/>
      <c r="D746" s="476"/>
      <c r="E746" s="471">
        <v>2.75</v>
      </c>
      <c r="F746" s="472"/>
      <c r="G746" s="472"/>
      <c r="H746" s="473"/>
    </row>
    <row r="747" spans="1:8" ht="15" customHeight="1">
      <c r="B747" s="474">
        <v>2023</v>
      </c>
      <c r="C747" s="475"/>
      <c r="D747" s="476"/>
      <c r="E747" s="471">
        <v>2.82</v>
      </c>
      <c r="F747" s="472"/>
      <c r="G747" s="472"/>
      <c r="H747" s="600"/>
    </row>
    <row r="748" spans="1:8" s="20" customFormat="1" ht="303.75" customHeight="1">
      <c r="A748" s="3"/>
      <c r="B748" s="234"/>
      <c r="C748" s="232"/>
      <c r="D748" s="232"/>
      <c r="E748" s="233"/>
      <c r="F748" s="233"/>
      <c r="G748" s="233"/>
      <c r="H748" s="235"/>
    </row>
    <row r="749" spans="1:8" s="20" customFormat="1" ht="201" customHeight="1">
      <c r="A749" s="3"/>
      <c r="B749" s="234"/>
      <c r="C749" s="232"/>
      <c r="D749" s="232"/>
      <c r="E749" s="233"/>
      <c r="F749" s="233"/>
      <c r="G749" s="233"/>
      <c r="H749" s="235"/>
    </row>
    <row r="750" spans="1:8" ht="15" customHeight="1">
      <c r="B750" s="468" t="s">
        <v>305</v>
      </c>
      <c r="C750" s="469"/>
      <c r="D750" s="469"/>
      <c r="E750" s="469"/>
      <c r="F750" s="469"/>
      <c r="G750" s="469"/>
      <c r="H750" s="470"/>
    </row>
    <row r="751" spans="1:8" ht="15" customHeight="1">
      <c r="B751" s="465" t="s">
        <v>110</v>
      </c>
      <c r="C751" s="466"/>
      <c r="D751" s="466"/>
      <c r="E751" s="466"/>
      <c r="F751" s="466"/>
      <c r="G751" s="466"/>
      <c r="H751" s="467"/>
    </row>
    <row r="752" spans="1:8" ht="15" customHeight="1">
      <c r="B752" s="489" t="s">
        <v>111</v>
      </c>
      <c r="C752" s="490"/>
      <c r="D752" s="490"/>
      <c r="E752" s="490"/>
      <c r="F752" s="490"/>
      <c r="G752" s="490"/>
      <c r="H752" s="491"/>
    </row>
    <row r="753" spans="2:8" ht="15" customHeight="1">
      <c r="B753" s="492" t="s">
        <v>112</v>
      </c>
      <c r="C753" s="493"/>
      <c r="D753" s="493"/>
      <c r="E753" s="493"/>
      <c r="F753" s="493"/>
      <c r="G753" s="493"/>
      <c r="H753" s="494"/>
    </row>
    <row r="754" spans="2:8" ht="15" customHeight="1">
      <c r="B754" s="492" t="s">
        <v>113</v>
      </c>
      <c r="C754" s="493"/>
      <c r="D754" s="493"/>
      <c r="E754" s="493"/>
      <c r="F754" s="493"/>
      <c r="G754" s="493"/>
      <c r="H754" s="494"/>
    </row>
    <row r="755" spans="2:8" ht="15" customHeight="1">
      <c r="B755" s="489" t="s">
        <v>114</v>
      </c>
      <c r="C755" s="490"/>
      <c r="D755" s="490"/>
      <c r="E755" s="490"/>
      <c r="F755" s="490"/>
      <c r="G755" s="490"/>
      <c r="H755" s="491"/>
    </row>
    <row r="756" spans="2:8" ht="15" customHeight="1">
      <c r="B756" s="489" t="s">
        <v>115</v>
      </c>
      <c r="C756" s="490"/>
      <c r="D756" s="490"/>
      <c r="E756" s="490"/>
      <c r="F756" s="490"/>
      <c r="G756" s="490"/>
      <c r="H756" s="491"/>
    </row>
    <row r="757" spans="2:8" ht="15" customHeight="1">
      <c r="B757" s="489" t="s">
        <v>116</v>
      </c>
      <c r="C757" s="490"/>
      <c r="D757" s="490"/>
      <c r="E757" s="490"/>
      <c r="F757" s="490"/>
      <c r="G757" s="490"/>
      <c r="H757" s="491"/>
    </row>
    <row r="758" spans="2:8" ht="15" customHeight="1">
      <c r="B758" s="489" t="s">
        <v>117</v>
      </c>
      <c r="C758" s="490"/>
      <c r="D758" s="490"/>
      <c r="E758" s="490"/>
      <c r="F758" s="490"/>
      <c r="G758" s="490"/>
      <c r="H758" s="491"/>
    </row>
    <row r="759" spans="2:8" ht="15.75" customHeight="1">
      <c r="B759" s="489" t="s">
        <v>118</v>
      </c>
      <c r="C759" s="490"/>
      <c r="D759" s="490"/>
      <c r="E759" s="490"/>
      <c r="F759" s="490"/>
      <c r="G759" s="490"/>
      <c r="H759" s="491"/>
    </row>
    <row r="760" spans="2:8">
      <c r="B760" s="486" t="s">
        <v>119</v>
      </c>
      <c r="C760" s="487"/>
      <c r="D760" s="487"/>
      <c r="E760" s="487"/>
      <c r="F760" s="487"/>
      <c r="G760" s="487"/>
      <c r="H760" s="488"/>
    </row>
  </sheetData>
  <mergeCells count="485">
    <mergeCell ref="F119:G119"/>
    <mergeCell ref="D120:E120"/>
    <mergeCell ref="F120:G120"/>
    <mergeCell ref="D121:E121"/>
    <mergeCell ref="F121:G121"/>
    <mergeCell ref="G659:H659"/>
    <mergeCell ref="D122:E122"/>
    <mergeCell ref="F122:G122"/>
    <mergeCell ref="D123:E123"/>
    <mergeCell ref="F123:G123"/>
    <mergeCell ref="D124:E124"/>
    <mergeCell ref="F124:G124"/>
    <mergeCell ref="D125:E125"/>
    <mergeCell ref="F125:G125"/>
    <mergeCell ref="B131:H131"/>
    <mergeCell ref="B565:H565"/>
    <mergeCell ref="F572:G572"/>
    <mergeCell ref="D569:E569"/>
    <mergeCell ref="F569:G569"/>
    <mergeCell ref="D570:E570"/>
    <mergeCell ref="F570:G570"/>
    <mergeCell ref="D571:E571"/>
    <mergeCell ref="D577:E577"/>
    <mergeCell ref="D560:E560"/>
    <mergeCell ref="B89:H89"/>
    <mergeCell ref="F563:G563"/>
    <mergeCell ref="D562:E562"/>
    <mergeCell ref="C78:E78"/>
    <mergeCell ref="C79:E79"/>
    <mergeCell ref="C80:E80"/>
    <mergeCell ref="C81:E81"/>
    <mergeCell ref="C82:E82"/>
    <mergeCell ref="C83:E83"/>
    <mergeCell ref="C84:E84"/>
    <mergeCell ref="C85:E85"/>
    <mergeCell ref="C86:E86"/>
    <mergeCell ref="C101:E101"/>
    <mergeCell ref="C102:E102"/>
    <mergeCell ref="C103:E103"/>
    <mergeCell ref="C104:E104"/>
    <mergeCell ref="C105:E105"/>
    <mergeCell ref="C106:E106"/>
    <mergeCell ref="C107:E107"/>
    <mergeCell ref="D117:E117"/>
    <mergeCell ref="F117:G117"/>
    <mergeCell ref="D118:E118"/>
    <mergeCell ref="F118:G118"/>
    <mergeCell ref="D119:E119"/>
    <mergeCell ref="B747:D747"/>
    <mergeCell ref="E747:H747"/>
    <mergeCell ref="B547:D547"/>
    <mergeCell ref="H507:H547"/>
    <mergeCell ref="F553:G553"/>
    <mergeCell ref="D554:E554"/>
    <mergeCell ref="F568:G568"/>
    <mergeCell ref="D566:E566"/>
    <mergeCell ref="F566:G566"/>
    <mergeCell ref="F559:G559"/>
    <mergeCell ref="D567:E567"/>
    <mergeCell ref="F561:G561"/>
    <mergeCell ref="D564:E564"/>
    <mergeCell ref="F564:G564"/>
    <mergeCell ref="D556:E556"/>
    <mergeCell ref="F554:G554"/>
    <mergeCell ref="B551:H551"/>
    <mergeCell ref="B626:C626"/>
    <mergeCell ref="B627:C627"/>
    <mergeCell ref="B606:H606"/>
    <mergeCell ref="G654:H654"/>
    <mergeCell ref="D658:E658"/>
    <mergeCell ref="G658:H658"/>
    <mergeCell ref="D659:E659"/>
    <mergeCell ref="F571:G571"/>
    <mergeCell ref="B585:C585"/>
    <mergeCell ref="F577:G577"/>
    <mergeCell ref="D572:E572"/>
    <mergeCell ref="B584:H584"/>
    <mergeCell ref="F574:G574"/>
    <mergeCell ref="F576:G576"/>
    <mergeCell ref="D581:E581"/>
    <mergeCell ref="G581:H581"/>
    <mergeCell ref="B583:H583"/>
    <mergeCell ref="G585:H585"/>
    <mergeCell ref="D582:E582"/>
    <mergeCell ref="G582:H582"/>
    <mergeCell ref="D585:E585"/>
    <mergeCell ref="B580:H580"/>
    <mergeCell ref="D637:E637"/>
    <mergeCell ref="G637:H637"/>
    <mergeCell ref="D640:E640"/>
    <mergeCell ref="G640:H640"/>
    <mergeCell ref="D654:E654"/>
    <mergeCell ref="D649:E649"/>
    <mergeCell ref="G586:H586"/>
    <mergeCell ref="G598:H598"/>
    <mergeCell ref="B589:C589"/>
    <mergeCell ref="D589:E589"/>
    <mergeCell ref="G589:H589"/>
    <mergeCell ref="B586:C586"/>
    <mergeCell ref="D586:E586"/>
    <mergeCell ref="B588:H588"/>
    <mergeCell ref="G593:H593"/>
    <mergeCell ref="F621:H621"/>
    <mergeCell ref="B632:F632"/>
    <mergeCell ref="B623:H623"/>
    <mergeCell ref="D627:E627"/>
    <mergeCell ref="F627:H627"/>
    <mergeCell ref="F622:H622"/>
    <mergeCell ref="F626:H626"/>
    <mergeCell ref="D628:E628"/>
    <mergeCell ref="B628:C628"/>
    <mergeCell ref="G630:H630"/>
    <mergeCell ref="F110:H110"/>
    <mergeCell ref="C112:E112"/>
    <mergeCell ref="F112:H112"/>
    <mergeCell ref="C100:E100"/>
    <mergeCell ref="D116:E116"/>
    <mergeCell ref="F116:G116"/>
    <mergeCell ref="F100:H100"/>
    <mergeCell ref="B115:H115"/>
    <mergeCell ref="B113:H113"/>
    <mergeCell ref="C109:E109"/>
    <mergeCell ref="F109:H109"/>
    <mergeCell ref="C110:E110"/>
    <mergeCell ref="F104:H104"/>
    <mergeCell ref="F105:H105"/>
    <mergeCell ref="F106:H106"/>
    <mergeCell ref="F107:H107"/>
    <mergeCell ref="F108:H108"/>
    <mergeCell ref="C111:E111"/>
    <mergeCell ref="C108:E108"/>
    <mergeCell ref="F101:H101"/>
    <mergeCell ref="F102:H102"/>
    <mergeCell ref="F103:H103"/>
    <mergeCell ref="C88:E88"/>
    <mergeCell ref="F88:H88"/>
    <mergeCell ref="C87:E87"/>
    <mergeCell ref="F82:H82"/>
    <mergeCell ref="F83:H83"/>
    <mergeCell ref="F46:G48"/>
    <mergeCell ref="B47:B48"/>
    <mergeCell ref="C47:D48"/>
    <mergeCell ref="E47:E48"/>
    <mergeCell ref="C49:D49"/>
    <mergeCell ref="B51:H51"/>
    <mergeCell ref="B52:H52"/>
    <mergeCell ref="B54:H54"/>
    <mergeCell ref="B57:H57"/>
    <mergeCell ref="B64:H64"/>
    <mergeCell ref="B53:H53"/>
    <mergeCell ref="F79:H79"/>
    <mergeCell ref="F80:H80"/>
    <mergeCell ref="F81:H81"/>
    <mergeCell ref="F78:H78"/>
    <mergeCell ref="F84:H84"/>
    <mergeCell ref="F85:H85"/>
    <mergeCell ref="F86:H86"/>
    <mergeCell ref="B43:H43"/>
    <mergeCell ref="G21:H21"/>
    <mergeCell ref="G22:H22"/>
    <mergeCell ref="G29:H29"/>
    <mergeCell ref="G32:H32"/>
    <mergeCell ref="F36:H36"/>
    <mergeCell ref="F37:H37"/>
    <mergeCell ref="F45:G45"/>
    <mergeCell ref="F50:G50"/>
    <mergeCell ref="E32:F32"/>
    <mergeCell ref="B36:E36"/>
    <mergeCell ref="C33:D33"/>
    <mergeCell ref="E33:F33"/>
    <mergeCell ref="G33:H33"/>
    <mergeCell ref="E34:F34"/>
    <mergeCell ref="B37:E37"/>
    <mergeCell ref="B38:E38"/>
    <mergeCell ref="B39:E39"/>
    <mergeCell ref="B41:H41"/>
    <mergeCell ref="E26:F26"/>
    <mergeCell ref="E21:F21"/>
    <mergeCell ref="E22:F22"/>
    <mergeCell ref="E25:F25"/>
    <mergeCell ref="C22:D22"/>
    <mergeCell ref="E28:F28"/>
    <mergeCell ref="C26:D26"/>
    <mergeCell ref="B42:H42"/>
    <mergeCell ref="B5:H6"/>
    <mergeCell ref="B7:H8"/>
    <mergeCell ref="B9:H9"/>
    <mergeCell ref="B99:H99"/>
    <mergeCell ref="C30:D30"/>
    <mergeCell ref="C31:D31"/>
    <mergeCell ref="E31:F31"/>
    <mergeCell ref="G30:H30"/>
    <mergeCell ref="G31:H31"/>
    <mergeCell ref="B11:H11"/>
    <mergeCell ref="C27:D27"/>
    <mergeCell ref="C76:E76"/>
    <mergeCell ref="F76:H76"/>
    <mergeCell ref="B17:H17"/>
    <mergeCell ref="C21:D21"/>
    <mergeCell ref="G20:H20"/>
    <mergeCell ref="C25:D25"/>
    <mergeCell ref="G27:H27"/>
    <mergeCell ref="G35:H35"/>
    <mergeCell ref="C18:D18"/>
    <mergeCell ref="E18:F18"/>
    <mergeCell ref="C35:D35"/>
    <mergeCell ref="E27:F27"/>
    <mergeCell ref="B44:H44"/>
    <mergeCell ref="G25:H25"/>
    <mergeCell ref="B74:H74"/>
    <mergeCell ref="E20:F20"/>
    <mergeCell ref="B760:H760"/>
    <mergeCell ref="B759:H759"/>
    <mergeCell ref="B758:H758"/>
    <mergeCell ref="B757:H757"/>
    <mergeCell ref="B756:H756"/>
    <mergeCell ref="B755:H755"/>
    <mergeCell ref="B754:H754"/>
    <mergeCell ref="B753:H753"/>
    <mergeCell ref="B752:H752"/>
    <mergeCell ref="B751:H751"/>
    <mergeCell ref="B750:H750"/>
    <mergeCell ref="E746:H746"/>
    <mergeCell ref="B742:D742"/>
    <mergeCell ref="B743:D743"/>
    <mergeCell ref="E742:H742"/>
    <mergeCell ref="F624:H624"/>
    <mergeCell ref="F619:H619"/>
    <mergeCell ref="B746:D746"/>
    <mergeCell ref="E743:H743"/>
    <mergeCell ref="E745:H745"/>
    <mergeCell ref="B629:H629"/>
    <mergeCell ref="G631:H631"/>
    <mergeCell ref="D630:E630"/>
    <mergeCell ref="D657:E657"/>
    <mergeCell ref="G657:H657"/>
    <mergeCell ref="B745:D745"/>
    <mergeCell ref="B744:D744"/>
    <mergeCell ref="E744:H744"/>
    <mergeCell ref="B741:H741"/>
    <mergeCell ref="B663:H663"/>
    <mergeCell ref="D664:F664"/>
    <mergeCell ref="G664:H664"/>
    <mergeCell ref="D675:F675"/>
    <mergeCell ref="C1:F4"/>
    <mergeCell ref="B224:H224"/>
    <mergeCell ref="B608:H608"/>
    <mergeCell ref="B232:H232"/>
    <mergeCell ref="B137:B138"/>
    <mergeCell ref="C137:C138"/>
    <mergeCell ref="E137:E138"/>
    <mergeCell ref="G137:G138"/>
    <mergeCell ref="H137:H138"/>
    <mergeCell ref="D574:E574"/>
    <mergeCell ref="B597:C597"/>
    <mergeCell ref="B159:H159"/>
    <mergeCell ref="B600:H600"/>
    <mergeCell ref="B596:H596"/>
    <mergeCell ref="D590:E590"/>
    <mergeCell ref="D598:F598"/>
    <mergeCell ref="D597:F597"/>
    <mergeCell ref="C19:D19"/>
    <mergeCell ref="E19:F19"/>
    <mergeCell ref="G19:H19"/>
    <mergeCell ref="E23:F23"/>
    <mergeCell ref="G23:H23"/>
    <mergeCell ref="B28:B29"/>
    <mergeCell ref="C45:D45"/>
    <mergeCell ref="B160:H160"/>
    <mergeCell ref="B211:H211"/>
    <mergeCell ref="B191:H191"/>
    <mergeCell ref="C28:D29"/>
    <mergeCell ref="F87:H87"/>
    <mergeCell ref="F38:H38"/>
    <mergeCell ref="C32:D32"/>
    <mergeCell ref="F39:H39"/>
    <mergeCell ref="F111:H111"/>
    <mergeCell ref="D126:E126"/>
    <mergeCell ref="F126:G126"/>
    <mergeCell ref="D127:E127"/>
    <mergeCell ref="F127:G127"/>
    <mergeCell ref="B147:H147"/>
    <mergeCell ref="B167:H167"/>
    <mergeCell ref="B176:H176"/>
    <mergeCell ref="B158:H158"/>
    <mergeCell ref="B144:H144"/>
    <mergeCell ref="B151:H151"/>
    <mergeCell ref="F137:F138"/>
    <mergeCell ref="D128:E128"/>
    <mergeCell ref="F128:G128"/>
    <mergeCell ref="B129:H129"/>
    <mergeCell ref="B170:H170"/>
    <mergeCell ref="D665:F665"/>
    <mergeCell ref="G665:H673"/>
    <mergeCell ref="B635:H635"/>
    <mergeCell ref="D631:E631"/>
    <mergeCell ref="B662:H662"/>
    <mergeCell ref="G597:H597"/>
    <mergeCell ref="G636:H636"/>
    <mergeCell ref="B602:G602"/>
    <mergeCell ref="G639:H639"/>
    <mergeCell ref="D641:E641"/>
    <mergeCell ref="D655:E655"/>
    <mergeCell ref="G655:H655"/>
    <mergeCell ref="G649:H649"/>
    <mergeCell ref="D650:E650"/>
    <mergeCell ref="G650:H650"/>
    <mergeCell ref="G641:H641"/>
    <mergeCell ref="D642:E642"/>
    <mergeCell ref="G642:H642"/>
    <mergeCell ref="D643:E643"/>
    <mergeCell ref="G643:H643"/>
    <mergeCell ref="D639:E639"/>
    <mergeCell ref="G644:H644"/>
    <mergeCell ref="D645:E645"/>
    <mergeCell ref="G645:H645"/>
    <mergeCell ref="B308:H308"/>
    <mergeCell ref="B552:H552"/>
    <mergeCell ref="B506:C506"/>
    <mergeCell ref="B178:B182"/>
    <mergeCell ref="C178:C182"/>
    <mergeCell ref="B215:H215"/>
    <mergeCell ref="B183:H183"/>
    <mergeCell ref="B184:H184"/>
    <mergeCell ref="B193:H193"/>
    <mergeCell ref="B204:H204"/>
    <mergeCell ref="B226:B227"/>
    <mergeCell ref="B230:H230"/>
    <mergeCell ref="B140:H140"/>
    <mergeCell ref="B141:H141"/>
    <mergeCell ref="C10:H10"/>
    <mergeCell ref="B13:H13"/>
    <mergeCell ref="G18:H18"/>
    <mergeCell ref="C20:D20"/>
    <mergeCell ref="B16:H16"/>
    <mergeCell ref="B12:H12"/>
    <mergeCell ref="G28:H28"/>
    <mergeCell ref="E35:F35"/>
    <mergeCell ref="E29:F29"/>
    <mergeCell ref="E30:F30"/>
    <mergeCell ref="C77:E77"/>
    <mergeCell ref="F77:H77"/>
    <mergeCell ref="F49:G49"/>
    <mergeCell ref="B40:H40"/>
    <mergeCell ref="B75:H75"/>
    <mergeCell ref="C23:D23"/>
    <mergeCell ref="G26:H26"/>
    <mergeCell ref="E24:F24"/>
    <mergeCell ref="G24:H24"/>
    <mergeCell ref="C46:D46"/>
    <mergeCell ref="C50:D50"/>
    <mergeCell ref="D137:D138"/>
    <mergeCell ref="B603:H604"/>
    <mergeCell ref="F614:H614"/>
    <mergeCell ref="F616:H616"/>
    <mergeCell ref="F618:H618"/>
    <mergeCell ref="D646:E646"/>
    <mergeCell ref="G646:H646"/>
    <mergeCell ref="D647:E647"/>
    <mergeCell ref="G647:H647"/>
    <mergeCell ref="G590:H590"/>
    <mergeCell ref="B591:H591"/>
    <mergeCell ref="B592:C592"/>
    <mergeCell ref="D592:E592"/>
    <mergeCell ref="G592:H592"/>
    <mergeCell ref="B601:H601"/>
    <mergeCell ref="B598:C598"/>
    <mergeCell ref="B594:H594"/>
    <mergeCell ref="B590:C590"/>
    <mergeCell ref="B607:H607"/>
    <mergeCell ref="B593:C593"/>
    <mergeCell ref="D593:E593"/>
    <mergeCell ref="F615:H615"/>
    <mergeCell ref="F617:H617"/>
    <mergeCell ref="D644:E644"/>
    <mergeCell ref="D636:E636"/>
    <mergeCell ref="D555:E555"/>
    <mergeCell ref="D576:E576"/>
    <mergeCell ref="B575:H575"/>
    <mergeCell ref="F573:G573"/>
    <mergeCell ref="D573:E573"/>
    <mergeCell ref="D266:D270"/>
    <mergeCell ref="D271:D284"/>
    <mergeCell ref="F555:G555"/>
    <mergeCell ref="F562:G562"/>
    <mergeCell ref="D568:E568"/>
    <mergeCell ref="B557:H557"/>
    <mergeCell ref="D558:E558"/>
    <mergeCell ref="F558:G558"/>
    <mergeCell ref="D559:E559"/>
    <mergeCell ref="F567:G567"/>
    <mergeCell ref="F560:G560"/>
    <mergeCell ref="D561:E561"/>
    <mergeCell ref="D563:E563"/>
    <mergeCell ref="F556:G556"/>
    <mergeCell ref="B503:H503"/>
    <mergeCell ref="B549:H549"/>
    <mergeCell ref="D553:E553"/>
    <mergeCell ref="B550:H550"/>
    <mergeCell ref="B505:H505"/>
    <mergeCell ref="B581:C581"/>
    <mergeCell ref="D666:F666"/>
    <mergeCell ref="D667:F667"/>
    <mergeCell ref="D668:F668"/>
    <mergeCell ref="D669:F669"/>
    <mergeCell ref="B609:C609"/>
    <mergeCell ref="D609:E609"/>
    <mergeCell ref="F609:H609"/>
    <mergeCell ref="B610:C610"/>
    <mergeCell ref="D610:E610"/>
    <mergeCell ref="F610:H610"/>
    <mergeCell ref="B611:C611"/>
    <mergeCell ref="D611:E611"/>
    <mergeCell ref="F611:H611"/>
    <mergeCell ref="B612:C612"/>
    <mergeCell ref="D612:E612"/>
    <mergeCell ref="F612:H612"/>
    <mergeCell ref="B613:C618"/>
    <mergeCell ref="D613:E618"/>
    <mergeCell ref="F613:H613"/>
    <mergeCell ref="B619:C619"/>
    <mergeCell ref="B620:C620"/>
    <mergeCell ref="B621:C621"/>
    <mergeCell ref="B622:C622"/>
    <mergeCell ref="B660:H660"/>
    <mergeCell ref="D638:E638"/>
    <mergeCell ref="G638:H638"/>
    <mergeCell ref="D622:E622"/>
    <mergeCell ref="D624:E624"/>
    <mergeCell ref="B625:H625"/>
    <mergeCell ref="D626:E626"/>
    <mergeCell ref="F620:H620"/>
    <mergeCell ref="D619:E619"/>
    <mergeCell ref="D620:E620"/>
    <mergeCell ref="D651:E651"/>
    <mergeCell ref="G651:H651"/>
    <mergeCell ref="D652:E652"/>
    <mergeCell ref="G652:H652"/>
    <mergeCell ref="D653:E653"/>
    <mergeCell ref="G653:H653"/>
    <mergeCell ref="D648:E648"/>
    <mergeCell ref="G648:H648"/>
    <mergeCell ref="D656:E656"/>
    <mergeCell ref="G656:H656"/>
    <mergeCell ref="G632:H632"/>
    <mergeCell ref="F628:H628"/>
    <mergeCell ref="B634:H634"/>
    <mergeCell ref="D621:E621"/>
    <mergeCell ref="B674:H674"/>
    <mergeCell ref="B688:H688"/>
    <mergeCell ref="D689:F689"/>
    <mergeCell ref="G689:H689"/>
    <mergeCell ref="D676:F676"/>
    <mergeCell ref="D677:F677"/>
    <mergeCell ref="D678:F678"/>
    <mergeCell ref="D679:F679"/>
    <mergeCell ref="D680:F680"/>
    <mergeCell ref="D681:F681"/>
    <mergeCell ref="D682:F682"/>
    <mergeCell ref="D683:F683"/>
    <mergeCell ref="D684:F684"/>
    <mergeCell ref="D685:F685"/>
    <mergeCell ref="B548:H548"/>
    <mergeCell ref="D740:F740"/>
    <mergeCell ref="G738:H740"/>
    <mergeCell ref="B736:H736"/>
    <mergeCell ref="D737:F737"/>
    <mergeCell ref="G737:H737"/>
    <mergeCell ref="D738:F738"/>
    <mergeCell ref="D739:F739"/>
    <mergeCell ref="B690:F690"/>
    <mergeCell ref="D691:F691"/>
    <mergeCell ref="G690:H735"/>
    <mergeCell ref="B692:F692"/>
    <mergeCell ref="D686:F686"/>
    <mergeCell ref="D687:F687"/>
    <mergeCell ref="G676:H687"/>
    <mergeCell ref="D694:F694"/>
    <mergeCell ref="D695:F695"/>
    <mergeCell ref="D670:F670"/>
    <mergeCell ref="D671:F671"/>
    <mergeCell ref="D672:F672"/>
    <mergeCell ref="D673:F673"/>
    <mergeCell ref="G675:H675"/>
    <mergeCell ref="D693:F693"/>
  </mergeCells>
  <phoneticPr fontId="49" type="noConversion"/>
  <hyperlinks>
    <hyperlink ref="F109" r:id="rId1"/>
    <hyperlink ref="F110" r:id="rId2"/>
    <hyperlink ref="B44" r:id="rId3"/>
    <hyperlink ref="B42" r:id="rId4"/>
    <hyperlink ref="H126" r:id="rId5" location="!/"/>
    <hyperlink ref="H127" r:id="rId6" location="!/"/>
    <hyperlink ref="H306" r:id="rId7" display="https://www.meteorologia.gov.py/satelite-goes-16/"/>
    <hyperlink ref="F628" r:id="rId8"/>
    <hyperlink ref="F101" r:id="rId9"/>
    <hyperlink ref="F102" r:id="rId10"/>
    <hyperlink ref="F103" r:id="rId11"/>
    <hyperlink ref="F104" r:id="rId12"/>
    <hyperlink ref="F105" r:id="rId13"/>
    <hyperlink ref="F106" r:id="rId14"/>
    <hyperlink ref="F107" r:id="rId15"/>
    <hyperlink ref="F108" r:id="rId16"/>
    <hyperlink ref="H117" r:id="rId17" location="!/"/>
    <hyperlink ref="H118" r:id="rId18" location="!/"/>
    <hyperlink ref="H119" r:id="rId19" location="!/"/>
    <hyperlink ref="H120" r:id="rId20" location="!/"/>
    <hyperlink ref="H121" r:id="rId21" location="!/"/>
    <hyperlink ref="H122" r:id="rId22" location="!/"/>
    <hyperlink ref="H123" r:id="rId23" location="!/"/>
    <hyperlink ref="H124" r:id="rId24" location="!/"/>
    <hyperlink ref="H125" r:id="rId25" location="!/"/>
    <hyperlink ref="G642" r:id="rId26"/>
    <hyperlink ref="G665" r:id="rId27"/>
    <hyperlink ref="G676" r:id="rId28"/>
    <hyperlink ref="G690" r:id="rId29"/>
    <hyperlink ref="G738" r:id="rId30"/>
    <hyperlink ref="H128" r:id="rId31" location="!/"/>
    <hyperlink ref="H239" r:id="rId32"/>
    <hyperlink ref="H237" r:id="rId33"/>
    <hyperlink ref="H234" r:id="rId34"/>
    <hyperlink ref="H236" r:id="rId35"/>
    <hyperlink ref="H247" r:id="rId36"/>
    <hyperlink ref="H249" r:id="rId37"/>
    <hyperlink ref="H253" r:id="rId38"/>
    <hyperlink ref="H260" r:id="rId39"/>
    <hyperlink ref="H266" r:id="rId40"/>
    <hyperlink ref="H267" r:id="rId41"/>
    <hyperlink ref="H268" r:id="rId42"/>
    <hyperlink ref="H269" r:id="rId43"/>
    <hyperlink ref="H270" r:id="rId44"/>
    <hyperlink ref="H272" r:id="rId45"/>
    <hyperlink ref="H273" r:id="rId46"/>
    <hyperlink ref="H274" r:id="rId47"/>
    <hyperlink ref="H275" r:id="rId48"/>
    <hyperlink ref="H276" r:id="rId49"/>
    <hyperlink ref="H277" r:id="rId50"/>
    <hyperlink ref="H278" r:id="rId51"/>
    <hyperlink ref="H279" r:id="rId52"/>
    <hyperlink ref="H280" r:id="rId53"/>
    <hyperlink ref="H281" r:id="rId54"/>
    <hyperlink ref="H282" r:id="rId55"/>
    <hyperlink ref="H294" r:id="rId56"/>
    <hyperlink ref="H301" r:id="rId57"/>
    <hyperlink ref="H300" r:id="rId58"/>
    <hyperlink ref="H298" r:id="rId59"/>
    <hyperlink ref="H297" r:id="rId60"/>
    <hyperlink ref="H290" r:id="rId61" display="https://www.meteorologia.gov.py/radar/"/>
    <hyperlink ref="H287" r:id="rId62" display="https://www.meteorologia.gov.py/emas/"/>
    <hyperlink ref="H286" r:id="rId63" display="https://www.meteorologia.gov.py/sinop/"/>
    <hyperlink ref="H289" r:id="rId64"/>
    <hyperlink ref="H292" r:id="rId65"/>
    <hyperlink ref="H291" r:id="rId66"/>
    <hyperlink ref="H288" r:id="rId67"/>
    <hyperlink ref="H556" r:id="rId68" display="https://www.contrataciones.gov.py/licitaciones/convocatoria/1ef74343-64d2-6cfc-8632-cbd88bb7d585.html"/>
    <hyperlink ref="H555" r:id="rId69" display="https://www.contrataciones.gov.py/licitaciones/adjudicacion/1ef77529-e950-6d7c-90d1-8d6ac10a1327/resumen-adjudicacion.html"/>
    <hyperlink ref="G586" r:id="rId70"/>
    <hyperlink ref="F620:H620" r:id="rId71" display="Estacion Airarai-Rio Negro Alto Paraguay"/>
    <hyperlink ref="F620" r:id="rId72" display="https://www.meteorologia.gov.py/nivel-rio/vermas_convencional.php?code=2000086029"/>
    <hyperlink ref="F619:H619" r:id="rId73" display=" Datos recuperados del Punto de control Arroyo Mburicao"/>
    <hyperlink ref="F618:H618" r:id="rId74" display="Informes de cumplimiento de comision de servicio contrato Itaipu, entregados por mesa de entrada."/>
    <hyperlink ref="F617:H617" r:id="rId75" display="1- Estacion hidrologica Pilar"/>
    <hyperlink ref="F616:H616" r:id="rId76" display="4-Estacion Hidrologica Villa Florida"/>
    <hyperlink ref="F615:H615" r:id="rId77" display="3- Nivel de Pozo Mariano Roque Alonso"/>
    <hyperlink ref="F614:H614" r:id="rId78" display="2- Nivel de Pozo ITA"/>
    <hyperlink ref="F613:H613" r:id="rId79" display="1 Nivel de Pozo Margarita Veia- Capiata"/>
    <hyperlink ref="F612" r:id="rId80"/>
    <hyperlink ref="H48" r:id="rId81"/>
    <hyperlink ref="H50" r:id="rId82"/>
    <hyperlink ref="H49" r:id="rId83"/>
    <hyperlink ref="H47" r:id="rId84"/>
    <hyperlink ref="H139" r:id="rId85"/>
    <hyperlink ref="H134" r:id="rId86"/>
    <hyperlink ref="H133" r:id="rId87"/>
    <hyperlink ref="H317" r:id="rId88"/>
    <hyperlink ref="H326" r:id="rId89"/>
  </hyperlinks>
  <printOptions horizontalCentered="1"/>
  <pageMargins left="0.23622047244094491" right="0.23622047244094491" top="0.74803149606299213" bottom="0.74803149606299213" header="0.31496062992125984" footer="0.31496062992125984"/>
  <pageSetup scale="55" orientation="landscape" r:id="rId90"/>
  <headerFooter>
    <oddFooter>Página &amp;P</oddFooter>
  </headerFooter>
  <rowBreaks count="19" manualBreakCount="19">
    <brk id="44" min="1" max="7" man="1"/>
    <brk id="50" min="1" max="7" man="1"/>
    <brk id="66" min="1" max="7" man="1"/>
    <brk id="98" min="1" max="7" man="1"/>
    <brk id="114" min="1" max="7" man="1"/>
    <brk id="130" min="1" max="7" man="1"/>
    <brk id="143" min="1" max="7" man="1"/>
    <brk id="150" min="1" max="7" man="1"/>
    <brk id="157" min="1" max="7" man="1"/>
    <brk id="218" min="1" max="7" man="1"/>
    <brk id="307" min="1" max="7" man="1"/>
    <brk id="504" min="1" max="7" man="1"/>
    <brk id="549" min="1" max="7" man="1"/>
    <brk id="564" min="1" max="7" man="1"/>
    <brk id="577" min="1" max="7" man="1"/>
    <brk id="590" min="1" max="7" man="1"/>
    <brk id="594" min="1" max="7" man="1"/>
    <brk id="622" min="1" max="7" man="1"/>
    <brk id="695" max="16383" man="1"/>
  </rowBreaks>
  <drawing r:id="rId9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FINAL2024</vt:lpstr>
      <vt:lpstr>Hoja1</vt:lpstr>
      <vt:lpstr>'INFORME FINAL2024'!Área_de_impresión</vt:lpstr>
      <vt:lpstr>'INFORME FINAL2024'!Títulos_a_imprimir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Ramona Ortiz Gimenez</cp:lastModifiedBy>
  <cp:lastPrinted>2025-01-15T17:05:21Z</cp:lastPrinted>
  <dcterms:created xsi:type="dcterms:W3CDTF">2020-06-23T19:35:00Z</dcterms:created>
  <dcterms:modified xsi:type="dcterms:W3CDTF">2025-01-15T18:26:05Z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