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sanabria\Desktop\UTA ADMINISTRACION CYNTHIA 2023-2024\CRCC 2024\TERCER INFORME CRRC JULIO A SETIEMBRE2024\"/>
    </mc:Choice>
  </mc:AlternateContent>
  <bookViews>
    <workbookView xWindow="0" yWindow="0" windowWidth="19200" windowHeight="10530"/>
  </bookViews>
  <sheets>
    <sheet name="INFORME PARCIAL JUL A SET 2024" sheetId="1" r:id="rId1"/>
    <sheet name="Hoja1" sheetId="2" r:id="rId2"/>
  </sheets>
  <externalReferences>
    <externalReference r:id="rId3"/>
    <externalReference r:id="rId4"/>
    <externalReference r:id="rId5"/>
    <externalReference r:id="rId6"/>
    <externalReference r:id="rId7"/>
  </externalReferences>
  <definedNames>
    <definedName name="_xlnm.Print_Area" localSheetId="0">'INFORME PARCIAL JUL A SET 2024'!$B$1:$H$408</definedName>
    <definedName name="_xlnm.Print_Titles" localSheetId="0">'INFORME PARCIAL JUL A SET 2024'!$1:$8</definedName>
  </definedNames>
  <calcPr calcId="162913"/>
</workbook>
</file>

<file path=xl/calcChain.xml><?xml version="1.0" encoding="utf-8"?>
<calcChain xmlns="http://schemas.openxmlformats.org/spreadsheetml/2006/main">
  <c r="B353" i="1" l="1"/>
  <c r="B354" i="1" s="1"/>
  <c r="B355" i="1" s="1"/>
  <c r="F103" i="1"/>
  <c r="F101" i="1"/>
  <c r="F100" i="1"/>
  <c r="F99" i="1"/>
  <c r="F98" i="1"/>
  <c r="E280" i="1"/>
  <c r="E276" i="1"/>
  <c r="E268" i="1"/>
  <c r="E259" i="1"/>
  <c r="E250" i="1"/>
  <c r="E244" i="1"/>
  <c r="G244" i="1" s="1"/>
  <c r="A236" i="1"/>
  <c r="A237" i="1" s="1"/>
  <c r="A238" i="1" s="1"/>
  <c r="A239" i="1" s="1"/>
  <c r="A240" i="1" s="1"/>
  <c r="E284" i="1" l="1"/>
  <c r="E188" i="1"/>
  <c r="D188" i="1"/>
  <c r="C188" i="1"/>
  <c r="E187" i="1"/>
  <c r="D187" i="1"/>
  <c r="C187" i="1"/>
  <c r="E186" i="1"/>
  <c r="D186" i="1"/>
  <c r="C186" i="1"/>
  <c r="E185" i="1"/>
  <c r="D185" i="1"/>
  <c r="C185" i="1"/>
  <c r="E184" i="1"/>
  <c r="D184" i="1"/>
  <c r="C184" i="1"/>
  <c r="E183" i="1"/>
  <c r="D183" i="1"/>
  <c r="C183" i="1"/>
  <c r="E182" i="1"/>
  <c r="D182" i="1"/>
  <c r="C182" i="1"/>
  <c r="E181" i="1"/>
  <c r="D181" i="1"/>
  <c r="C181" i="1"/>
  <c r="E180" i="1"/>
  <c r="D180" i="1"/>
  <c r="C180" i="1"/>
  <c r="E179" i="1"/>
  <c r="D179" i="1"/>
  <c r="C179" i="1"/>
  <c r="G157" i="1" l="1"/>
  <c r="D157" i="1"/>
  <c r="F157" i="1" l="1"/>
  <c r="D306" i="1"/>
  <c r="D305" i="1"/>
  <c r="D304" i="1"/>
  <c r="D303" i="1"/>
  <c r="B20" i="1" l="1"/>
  <c r="B21" i="1" s="1"/>
  <c r="B22" i="1" s="1"/>
  <c r="B23" i="1" s="1"/>
  <c r="B24" i="1" s="1"/>
  <c r="B25" i="1" s="1"/>
  <c r="B26" i="1" s="1"/>
  <c r="B27" i="1" s="1"/>
  <c r="B28" i="1" s="1"/>
  <c r="B30" i="1" s="1"/>
  <c r="B31" i="1" s="1"/>
  <c r="B32" i="1" s="1"/>
  <c r="B33" i="1" s="1"/>
  <c r="B34" i="1" s="1"/>
  <c r="B35" i="1" s="1"/>
</calcChain>
</file>

<file path=xl/sharedStrings.xml><?xml version="1.0" encoding="utf-8"?>
<sst xmlns="http://schemas.openxmlformats.org/spreadsheetml/2006/main" count="1125" uniqueCount="805">
  <si>
    <t>1- PRESENTACIÓN</t>
  </si>
  <si>
    <t>Institución:</t>
  </si>
  <si>
    <t>Misión institucional</t>
  </si>
  <si>
    <t>Nro.</t>
  </si>
  <si>
    <t>Dependencia</t>
  </si>
  <si>
    <t>Responsable</t>
  </si>
  <si>
    <t>Cargo que Ocupa</t>
  </si>
  <si>
    <t>Priorización</t>
  </si>
  <si>
    <t>Vinculación POI, PEI, PND, ODS.</t>
  </si>
  <si>
    <t>Justificaciones</t>
  </si>
  <si>
    <t xml:space="preserve">Evidencia </t>
  </si>
  <si>
    <t>Mes</t>
  </si>
  <si>
    <t>Nivel de Cumplimiento (%)</t>
  </si>
  <si>
    <t>Cantidad de Consultas</t>
  </si>
  <si>
    <t>Respondidos</t>
  </si>
  <si>
    <t>N°</t>
  </si>
  <si>
    <t>Descripción</t>
  </si>
  <si>
    <t>Objetivo</t>
  </si>
  <si>
    <t>Metas</t>
  </si>
  <si>
    <t>Población Beneficiaria</t>
  </si>
  <si>
    <t>Porcentaje de Ejecución</t>
  </si>
  <si>
    <t>Evidencia (Informe de Avance de Metas - SPR)</t>
  </si>
  <si>
    <t>ID</t>
  </si>
  <si>
    <t>Objeto</t>
  </si>
  <si>
    <t>Valor del Contrato</t>
  </si>
  <si>
    <t>Proveedor Adjudicado</t>
  </si>
  <si>
    <t>Estado (Ejecución - Finiquitado)</t>
  </si>
  <si>
    <t>Enlace DNCP</t>
  </si>
  <si>
    <t>Presupuestado</t>
  </si>
  <si>
    <t>Saldos</t>
  </si>
  <si>
    <t>Evidencia (Enlace Ley 5189)</t>
  </si>
  <si>
    <t>Evidencia</t>
  </si>
  <si>
    <t>Denominación</t>
  </si>
  <si>
    <t>Dependencia Responsable del Canal de Participación</t>
  </si>
  <si>
    <t>Evidencia (Página Web, Buzón de SQR, Etc.)</t>
  </si>
  <si>
    <t>Ticket Numero</t>
  </si>
  <si>
    <t>Fecha Ingreso</t>
  </si>
  <si>
    <t>Estado</t>
  </si>
  <si>
    <t>Auditorias Financieras</t>
  </si>
  <si>
    <t>Evidencia (Enlace Ley 5282/14)</t>
  </si>
  <si>
    <t>Auditorias de Gestión</t>
  </si>
  <si>
    <t>Otros tipos de Auditoria</t>
  </si>
  <si>
    <t>Periodo</t>
  </si>
  <si>
    <t>Cantidad de Miembros del CRCC:</t>
  </si>
  <si>
    <t>Total Mujeres:</t>
  </si>
  <si>
    <t>Total Hombres :</t>
  </si>
  <si>
    <t>Nivel de Cumplimiento</t>
  </si>
  <si>
    <t>Total nivel directivo o rango superior:</t>
  </si>
  <si>
    <t>Calificación MECIP de la Contraloría General de la República (CGR)</t>
  </si>
  <si>
    <t xml:space="preserve">Tema </t>
  </si>
  <si>
    <t>Enlace Portal de Transparencia de la SENAC</t>
  </si>
  <si>
    <t>Enlace Portal AIP</t>
  </si>
  <si>
    <t>Fecha</t>
  </si>
  <si>
    <t>Fecha de Contrato</t>
  </si>
  <si>
    <t>Enlace Portal de Denuncias de la SENAC</t>
  </si>
  <si>
    <t>Nro. Informe</t>
  </si>
  <si>
    <t>Producto (actividades, materiales, insumos, etc)</t>
  </si>
  <si>
    <t>Enlace</t>
  </si>
  <si>
    <t>Ambito de Aplicación</t>
  </si>
  <si>
    <t>Cantidad de Riesgos detectados</t>
  </si>
  <si>
    <t>Medidas de mitigación</t>
  </si>
  <si>
    <t>Enlace Evidencias</t>
  </si>
  <si>
    <t>Descripción del Riesgo de corrupción</t>
  </si>
  <si>
    <t>Descripción de las actividades realizadas en base a los resultados</t>
  </si>
  <si>
    <t>Cantidad de indicadores</t>
  </si>
  <si>
    <t>Descripción del Indicador misional</t>
  </si>
  <si>
    <t>2- PLAN DE RENDICIÓN DE CUENTAS AL CIUDADANO</t>
  </si>
  <si>
    <t>3- GESTIÓN INSTITUCIONAL</t>
  </si>
  <si>
    <t>3.2 Nivel de Cumplimiento  de Minimo de Información Disponible - Transparencia Activa Ley 5282/14</t>
  </si>
  <si>
    <t>3.3 Nivel de Cumplimiento de Respuestas a Consultas Ciudadanas - Transparencia Pasiva Ley N° 5282/14</t>
  </si>
  <si>
    <t xml:space="preserve">Objeto de Gasto </t>
  </si>
  <si>
    <t>3.5 Contrataciones realizadas</t>
  </si>
  <si>
    <t>3.6 Ejecución Financiera</t>
  </si>
  <si>
    <t>2.1. Resolución de Aprobación y Anexo de Plan de Rendición de Cuentas</t>
  </si>
  <si>
    <t>2.2 Plan de Rendición de Cuentas. (Copiar abajo link de acceso directo)</t>
  </si>
  <si>
    <t>No Respondidos o Reconsideradas</t>
  </si>
  <si>
    <t>DIRECCION NACIONAL DE AERONAUTICA CIVIL - DINAC</t>
  </si>
  <si>
    <t>Unidad de Transparencia y Anticorrupción</t>
  </si>
  <si>
    <t>Dirección de Aeronáutica</t>
  </si>
  <si>
    <t>Dirección de Meteorología e Hidrología</t>
  </si>
  <si>
    <t>Secretaría General</t>
  </si>
  <si>
    <t>Auditoría Interna</t>
  </si>
  <si>
    <t>Subdirección de Planificación</t>
  </si>
  <si>
    <t>Subdirección de Administración y Finanzas</t>
  </si>
  <si>
    <t>Coordinación General de Tecnología de Información y Comunicación</t>
  </si>
  <si>
    <t>Coordinación General de Talento Humano</t>
  </si>
  <si>
    <t>Secretaría Comunicacional</t>
  </si>
  <si>
    <t>Lic. Antonio Sanabria Orue</t>
  </si>
  <si>
    <t>Lic. Lidia Graciela Cáceres Ocampos</t>
  </si>
  <si>
    <t>Sr. Jorge Daniel Insfrán Aguilera</t>
  </si>
  <si>
    <t xml:space="preserve">Coordinadora General </t>
  </si>
  <si>
    <t xml:space="preserve">Asesor </t>
  </si>
  <si>
    <t>Gerente de Normas de Navegación Aérea</t>
  </si>
  <si>
    <t>Gerente de Proyectos de Inversión</t>
  </si>
  <si>
    <t>Asistente</t>
  </si>
  <si>
    <t>Secretaria Comunicacional</t>
  </si>
  <si>
    <t>Gerente de Calidad</t>
  </si>
  <si>
    <t>Sr. Mario David Pereira Gimenez</t>
  </si>
  <si>
    <t>http://www.dinac.gov.py/v3/index.php/transparencia-y-anticorrupcion-dinac/ley-5282-14-art-8-acceso-a-la-informacion-publica</t>
  </si>
  <si>
    <t>http://www.dinac.gov.py/v3/index.php/transparencia-y-anticorrupcion-dinac/informacion-publica-ley-5189-2014</t>
  </si>
  <si>
    <t>https://transparencia.senac.gov.py</t>
  </si>
  <si>
    <t>No aplica</t>
  </si>
  <si>
    <t>https://pyenresultados.rindiendocuentas.gov.py/PerfilEntidad?codEntidad=25-5&amp;codEntidad=25-5#programasActividades</t>
  </si>
  <si>
    <t>Línea baja operacional Centro Meteorológico Nacional</t>
  </si>
  <si>
    <t>Línea telefónica 24/7</t>
  </si>
  <si>
    <t>Departamento de Análisis y Predicción del Tiempo</t>
  </si>
  <si>
    <t>Línea baja operacional Aeropuerto Internacional Silvio Pettirossi.</t>
  </si>
  <si>
    <t>Departamento Meteorología Aeronáutica - AISP</t>
  </si>
  <si>
    <t>Página web institucional en guaraní.</t>
  </si>
  <si>
    <t>Traducción de las cabeceras de página al idioma guaraní.</t>
  </si>
  <si>
    <t>www.meteorologia.gov.py</t>
  </si>
  <si>
    <t>Dirección de Aeropuerto</t>
  </si>
  <si>
    <t xml:space="preserve">Observación: Las siglas SENAC significa Secretaría Nacional de Anticorrupción - Portal de Transparencia Activa de la SENAC </t>
  </si>
  <si>
    <t>Logros alcanzados:</t>
  </si>
  <si>
    <t xml:space="preserve">a) Operaciones aéreas seguras; </t>
  </si>
  <si>
    <t>b) Cumplimiento de las disposiciones legales vigentes, en tiempo y forma.</t>
  </si>
  <si>
    <t>c) Aseguramiento de la conectividad del país con la aplicación de incentivos a las compañías;</t>
  </si>
  <si>
    <t xml:space="preserve">d) Servicios de Navegación Aérea vigilados, en cumplimiento a los estándares de la seguridad operacional establecida en la normativa vigente; </t>
  </si>
  <si>
    <t xml:space="preserve">e) Actividades de regulación y supervisión mejoradas; </t>
  </si>
  <si>
    <t>f) Usuarios del transporte aéreo protegidos;</t>
  </si>
  <si>
    <t>g) Pasajeros dentro de entornos confortables, saludables y seguros;</t>
  </si>
  <si>
    <t>h) Personal de la DINAC protegido;</t>
  </si>
  <si>
    <t>i) Población nacional mejor informada y protegida;</t>
  </si>
  <si>
    <t>SUBDIRECCION DE NAVEGACION AEREA -SDNA</t>
  </si>
  <si>
    <t>GERENCIA DE NORMAS DE NAVEGACION AERA - GNNA</t>
  </si>
  <si>
    <t>TRABAJOS AEREOS</t>
  </si>
  <si>
    <t>REGLAMENTOS NACIONALES - DE NAVEGACION AEREA</t>
  </si>
  <si>
    <t>PLAN ANUAL DE INSPECTORIA ANS 2023</t>
  </si>
  <si>
    <t>GERENCIA DE NORMAS DE AERODROMOS Y AYUDAS TERRESTRES - GNAGA</t>
  </si>
  <si>
    <t>PLAN ANUAL DE INSPECTORIA DE AERODROMOS (IAGA)</t>
  </si>
  <si>
    <t>REGLAMENTOS DE SANCIONES E INFRACCIONES PARA LOS PROVEEDORES DE SERVICIO</t>
  </si>
  <si>
    <t>SUBDIRECCION DE TRANSPORTE AEREO - STA</t>
  </si>
  <si>
    <t>SUBDIRECCION DE NORMAS DE VUELO - SNDV</t>
  </si>
  <si>
    <t>GERENCIA DE LICENCIAS AL PERSONAL AERONÁUTICO</t>
  </si>
  <si>
    <t>REMISIÓN SEMANAL DEL LISTADO ACTUALIZADO DE PILOTOS Y ESPECIALISTAS REGISTRADOS AL DPTO. ARO.</t>
  </si>
  <si>
    <t>OTORGAMIENTO DE LICENCIAS, AUTORIZACIONES ESPECIALES, CONVALIDACIONES Y CONVERSIONES DE LICENCIAS.</t>
  </si>
  <si>
    <t>EMISIÓN DE DICTÁMENES</t>
  </si>
  <si>
    <t>VIGILANCIA</t>
  </si>
  <si>
    <t>CUMPLIMIENTO DE NORMAS AERONÁUTICAS.</t>
  </si>
  <si>
    <t>SEGURIDAD OPERACIONAL</t>
  </si>
  <si>
    <t>CUMPLIMIENTO DEL PLAN ANUAL DE CONTROL DE CALIDAD</t>
  </si>
  <si>
    <t>COMUNIDAD AERONAUTICA</t>
  </si>
  <si>
    <t>COMUNIDAD AERONÁUTICA.</t>
  </si>
  <si>
    <t>USUARIO, COMUNIDAD AERONÁUTICA.</t>
  </si>
  <si>
    <t xml:space="preserve">AEROPUERTOS, AERODROMOS, EXPLOTADORES DE AERONAVES, PROVEEDORES DE SERVICIOS </t>
  </si>
  <si>
    <t>EN PROCESO</t>
  </si>
  <si>
    <t>CORREOS ELÉCTRONICOS REMITIDOS.</t>
  </si>
  <si>
    <t>DIRECCIÓN DE AERONÁUTICA</t>
  </si>
  <si>
    <t>DIRECCIÓN DE METEOROLOGÍA E HIDROLOGÍA</t>
  </si>
  <si>
    <t>Abg. Cynthia Miguela Servian Aranda</t>
  </si>
  <si>
    <t xml:space="preserve">Jefe de Gabinete </t>
  </si>
  <si>
    <t>Gabinete</t>
  </si>
  <si>
    <t>Lic. Fabio Joel Camacho Rojas</t>
  </si>
  <si>
    <t>MECIP</t>
  </si>
  <si>
    <t xml:space="preserve">C.P. Fredy Anthony Garay Torres </t>
  </si>
  <si>
    <t>Coordinador MECIP</t>
  </si>
  <si>
    <t>Lic. Maria Alejandra Noceda Romero</t>
  </si>
  <si>
    <t>Auditor Senior</t>
  </si>
  <si>
    <t>Abg. Abilio Joel Jimenez Arriola</t>
  </si>
  <si>
    <t>Abg. Natalia Maria Acuña Ferreira</t>
  </si>
  <si>
    <t>Coordinadora Gestion de Documentos</t>
  </si>
  <si>
    <t>3.1 Nivel de Cumplimiento  de Mínimo de Información Disponible - Transparencia Activa Ley 5189/14</t>
  </si>
  <si>
    <t xml:space="preserve"> https://drive.google.com/drive/folders/1D6H5XWsrXc44sBdW87j1G41PR0Z-V6kx?usp=sharing</t>
  </si>
  <si>
    <t>Captación de datos hidrológicos en convenio con DMH-DINAC</t>
  </si>
  <si>
    <t>https://www.meteorologia.gov.py/nivel-rio/vermas_convencional.php?code=2000086029</t>
  </si>
  <si>
    <t>Línea baja operacional Aeropuerto Internacional Guaraní</t>
  </si>
  <si>
    <t>Departamento Meteorología Aeronáutica - AIG</t>
  </si>
  <si>
    <t>http://www.dinac.gov.py/v3/index.php/dinac/subdirecciones/sub-direccion-de-navegacion-aerea/item/2422-politica-y-objetivos-de-calidad-de-la-gnna]</t>
  </si>
  <si>
    <t xml:space="preserve">FOMENTAR SERVICIOS AÉREOS NACIONALES E INTERNACIONALES </t>
  </si>
  <si>
    <t>ESTABLECER BASES DE IGUAL OPORTUNIDAD A UN COSTO COMPETITIVO, FACILITANDO A LAS LINEAS AEREAS EL DISEÑO DE SUS RUTAS.</t>
  </si>
  <si>
    <t>http://www.dinac.gov.py/v3/index.php/dinac/subdirecciones/sub-direccion-de-transporte-aereo</t>
  </si>
  <si>
    <t>CUMPLIMINETO DE COMPETENCIAS TECNICAS AERONAUTICAS</t>
  </si>
  <si>
    <t>ESTABLECER LA NORMATIVA QUE PERMITA LA OPERACIÓN Y EL DESARROLLO DEL SECTOR AERONÁUTICO NACIONAL, FISCALIZANDO EFICAZMENTE EL CUMPLIMIENTO DE  LAS OPERACIONES Y AERONAVEGABILIDAD DE LA AVIACIÓN GENERAL, COMERCIAL Y CERTIFICACIÓN DE EXPLOTADORES DE SERVICIOS AÉREOS. APLICANDO LOS PROGRAMAS DE PREVENCIÓN CORRESPONDIENTES</t>
  </si>
  <si>
    <t>http://www.dinac.gov.py/v3/index.php/dinac/subdirecciones/sub-direccion-de-normas-de-vuelo/item/57-subdireccion-de-normas-de-vuelo</t>
  </si>
  <si>
    <t xml:space="preserve"> SEGURIDAD DE LA AVIACIÓN CIVIL</t>
  </si>
  <si>
    <t>ELABORA, APLICA, AUDITA Y VIGILA EL CUMPLIMIENTO DE LAS NORMAS, MÉTODOS Y PROCEDIMIENTOS PARA SALVAGUARDAR A LA AVIACIÓN CIVIL CONTRA ACTOS DE INTERFERENCIA ILÍCITA, TENIENDO PRESENTE LA SEGURIDAD, REGULARIDAD Y LA EFICACIA DE LOS VUELOS.</t>
  </si>
  <si>
    <t>http://www.dinac.gov.py/v3/index.php/dinac/subdirecciones/sub-direccion-de-seguridad-de-la-aviacion-civil</t>
  </si>
  <si>
    <t>SUBDIRECCION DE SEGURIDAD DE LA AVIACION CIVIL - SAVSEC</t>
  </si>
  <si>
    <t xml:space="preserve">SEGURIDAD OPERACIONAL </t>
  </si>
  <si>
    <t xml:space="preserve">SEGURIDAD OPERACIONAL  </t>
  </si>
  <si>
    <t>NORMAS Y REGLAMENTOS  ACTUALIZADOS CONFORME A LA AMDT OACI</t>
  </si>
  <si>
    <t>CUMPLIMIENTO DEL PLAN DE INSPECTORIA ANUAL  100%</t>
  </si>
  <si>
    <t>PROVEEDOR DE SERVICIO DE NAVEGACION AEREA</t>
  </si>
  <si>
    <t xml:space="preserve"> INFORMES DE LAS INSPECCIONES REALIZADAS CON HALLAZGOS ENCONTRADOS </t>
  </si>
  <si>
    <t>NORMAS Y REGLAMENTOS  ACTUALIZADOS</t>
  </si>
  <si>
    <t>ACTUALIZACION DEL REGLAMENTO</t>
  </si>
  <si>
    <t>IMPULSAR Y MANTENER POLÍTICA AEROCOMERCIAL DE CIELOS ABIERTOS, GRADUALMENTE CON TODOS LOS ESTADOS MIEMBROS DE LA OACI</t>
  </si>
  <si>
    <t>COMUNIDAD AERONÁUTICA. SATISFECHA</t>
  </si>
  <si>
    <t xml:space="preserve">SE REMITIERON 3 (TRES) </t>
  </si>
  <si>
    <t>RESPUESTAS A EXPEDIENTES</t>
  </si>
  <si>
    <t>GERENCIA DE AERONAVEGABILIDAD</t>
  </si>
  <si>
    <t>CERTIFICADOS DE AERONAVEGABILIDAD</t>
  </si>
  <si>
    <t>EMITIR CERTIFICADO DE AERONAVEGABILIDAD</t>
  </si>
  <si>
    <t>USUARIOS DE SERVICIOS AERONAUTICOS</t>
  </si>
  <si>
    <t>Buzón de Sugerencias y Reclamos del Aeropuerto Internacional Silvio Pettirossi</t>
  </si>
  <si>
    <t>Implementado con relación a los servicios prestados por el AISP, para sus usuarios</t>
  </si>
  <si>
    <t>Administración del Aeropuerto Internacional Silvio Pettirossi</t>
  </si>
  <si>
    <t xml:space="preserve">Buzón obrante en el área - Documentación Administrativa </t>
  </si>
  <si>
    <t>Implementado con relación a los servicios prestados por el AIG, para sus usuarios</t>
  </si>
  <si>
    <t>Administración del Aeropuerto Internacional Guaraní</t>
  </si>
  <si>
    <t>Buzón Suegerencias y Reclamos sobre los productos vinculados al Servicio de Información Aeronautica</t>
  </si>
  <si>
    <t>Implementado con relación a los productos vinculados al Servicio de Información Aeronáutica</t>
  </si>
  <si>
    <t>Dpto. de Servicio de Información Aeronáutica y Gerencia de Sistemas de Gestión de Calidad de la Dirección de Aeropuertos</t>
  </si>
  <si>
    <t xml:space="preserve">FL-CAL-09 Registro de Reclamos y Sugerencias - Documentación Administrativa </t>
  </si>
  <si>
    <t>Encuenta de Satisfacción del Usuario de los productos vinculados al Servicio de Información Aeronautica</t>
  </si>
  <si>
    <t>Encuesta Digital (Medicion Anual)</t>
  </si>
  <si>
    <t>Central telefonica del  Aeropuerto Internacional Silvio Pettirossi.</t>
  </si>
  <si>
    <t>Línea telefónica 24/7 para consulta de horarios de vuelo y atencion al usuario</t>
  </si>
  <si>
    <t>Departamento de Atencion al Usuario del Aeropuerto Internacional Silvio Pettirossi</t>
  </si>
  <si>
    <t>Central telefonica del  Aeropuerto Internacional Guarani.</t>
  </si>
  <si>
    <t>Departamento de Atencion al Usuario del Aeropuerto Internacional Guarani</t>
  </si>
  <si>
    <t>Indicadores de los Procesos Generales del Sistema de Gestión de Calidad  del Servicio de información Aeronáutica</t>
  </si>
  <si>
    <t>Gerente de Sistemas de Gestion de Calidad</t>
  </si>
  <si>
    <t>Lic. Gustavo Artemio Rodriguez Britez</t>
  </si>
  <si>
    <t>Administración General</t>
  </si>
  <si>
    <t>Mejorar el modelo de gestión institucional</t>
  </si>
  <si>
    <t>2.162 funcionarios</t>
  </si>
  <si>
    <t>Servicios Aeronáuticos</t>
  </si>
  <si>
    <t>Promover el fortalecimiento de los sistemas de vigilancia de la aviación civil, así como la mejora en la conectividad aérea y la protección del ambiente</t>
  </si>
  <si>
    <t>807 Certificados</t>
  </si>
  <si>
    <t>1.500 usuarios</t>
  </si>
  <si>
    <t>Servicios Aeroportuarios</t>
  </si>
  <si>
    <t>Mejorar la gestión y la infraestructura aeroportuaria y de navegación aérea</t>
  </si>
  <si>
    <t>885.525 Servicios</t>
  </si>
  <si>
    <t>885.525 usuarios</t>
  </si>
  <si>
    <t>Servicios Meteorológicos</t>
  </si>
  <si>
    <t>Garantizar y optimizar la prestación de los Servicios Meteorológicos, Climáticos e Hidrológicos</t>
  </si>
  <si>
    <t>1.440.000 Informes</t>
  </si>
  <si>
    <t>7 millones de habitantes</t>
  </si>
  <si>
    <t>Servicios de Formación en Aeronáutica</t>
  </si>
  <si>
    <t>Promover la formación de técnicos aeronáuticos acorde a la demanda de la industria</t>
  </si>
  <si>
    <t>Transferencias Consolidables</t>
  </si>
  <si>
    <t>10 Cuotas</t>
  </si>
  <si>
    <t>Se ha dado cumplimiento a las disposiciones contempladas en la Ley de Presupuesto vigente, en tiempo y forma.</t>
  </si>
  <si>
    <t>Estaciones Meteorológicas operando*100/Estaciones Meteorológicas Instaladas</t>
  </si>
  <si>
    <t>https://www.meteorologia.gov.py/emas/</t>
  </si>
  <si>
    <t>Estaciones Hidrológicas operando*100/Estaciones Hidrológicas Instaladas</t>
  </si>
  <si>
    <t>https://www.meteorologia.gov.py/nivel-rio/indexautomatica.php</t>
  </si>
  <si>
    <t xml:space="preserve">Plan de Mejoramiento para 1) Implementar un sistema de control efectivo y eficiente de la gestión de la revisión y actualización de las regulaciones.                            2) Monitorear el proceso y personal responsable desde la recepción de la propuesta de enmienda hasta la publicación en la página web de la DINAC de la reglamentación.                       3) Implementar un sistema de control efectivo y eficiente en cada fase del proceso de certificación.                             4) Monitorear el proceso de selección de los funcionarios que integran el equipo certificador.                               5) Mejorar los controles sobre la veracidad de la información presentada por el usuario. </t>
  </si>
  <si>
    <t>SECRETARÍA GENERAL</t>
  </si>
  <si>
    <t>Coordinación MECIP - CGTIC - Secretaría General</t>
  </si>
  <si>
    <t>Aprobación del Procedimiento Administrativo de Buzones Físicos y Digital de quejas, reclamos, sugerencias, reconocimientos y/o felicitaciones  (QRSR) de la Dirección Nacional de Aeronáutica Civil</t>
  </si>
  <si>
    <t xml:space="preserve">Documentación Administrativa </t>
  </si>
  <si>
    <t>Lic. Maria Lourdes Aveiro Galeano</t>
  </si>
  <si>
    <t>Profesional Departamento de Contabilidad</t>
  </si>
  <si>
    <t>Lic. Germina Benitez Garcete</t>
  </si>
  <si>
    <t>Profesional Gerencia Financiera</t>
  </si>
  <si>
    <t>Comisiones de servicio, asesoramiento MADES, relevamiento, mantenimiento de estaciones hidrologicos, y visualizacion de datos</t>
  </si>
  <si>
    <t>SUBDIRECCION DE NORMAS DE NAVEGACION AEREA</t>
  </si>
  <si>
    <t>https://www.dinac.gov.py/v3/index.php/dinac/subdirecciones/sub-direccion-de-navegacion-aerea/item/2419-encuesta-de-satisfacion-al-cliente-gerencia-de-sistema-de-gestion-de-calidad</t>
  </si>
  <si>
    <t>https://www.dinac.gov.py/v3/index.php/dinac/subdirecciones/sub-direccion-de-navegacion-aerea/item/2417-registro-de-reclamo-gerencia-de-sistema-de-gestion-de-calidad</t>
  </si>
  <si>
    <t>https://www.dinac.gov.py/v3/index.php/dinac/subdirecciones/sub-direccion-de-seguridad-de-la-aviacion-civil/item/2420-encuesta-de-satisfacion-al-cliente-gerencia-de-sistema-de-gestion-de-calidad-avsec</t>
  </si>
  <si>
    <t>https://www.dinac.gov.py/v3/index.php/dinac/subdirecciones/sub-direccion-de-seguridad-de-la-aviacion-civil/item/2418-registro-de-reclamo-gerencia-de-sistema-de-gestion-de-calidad-avsec</t>
  </si>
  <si>
    <t>LISTADO DE AERÓDROMO HABILITADOS</t>
  </si>
  <si>
    <t>GERENCIA DE NORMAS DE AERODROMOS Y AYUDAS TERRESTRES</t>
  </si>
  <si>
    <t>http://www.dinac.gov.py/v3/index.php/dinac/direcciones/direccion-de-aeronautica/item/103-pistas-rurales</t>
  </si>
  <si>
    <t>REQUISITOS PARA OPERACIONES CON DRON</t>
  </si>
  <si>
    <t>GERENCIA DE NORMAS DE NAVEGACION AEREA</t>
  </si>
  <si>
    <t>http://www.dinac.gov.py/v3/index.php/dinac/direcciones/direccion-de-aeronautica/itemlist/category/174-drone</t>
  </si>
  <si>
    <t>PROCEDIMIENTO PARA PARACAIDISMO Y AFINES</t>
  </si>
  <si>
    <t>http://www.dinac.gov.py/v3/index.php/component/k2/item/2648-comunicado-procedimiento-para-lanzamiento-de-paracaidistas-y-afines</t>
  </si>
  <si>
    <t>COMUNICADO - TASAS PARA ACTIVIDADES AÉREAS VARIAS</t>
  </si>
  <si>
    <t>https://www.dinac.gov.py/v3/index.php/dinac/subdirecciones/sub-direccion-de-transporte-aereo/item/2789-comunicado-tasas-para-actividades-aereas-varias</t>
  </si>
  <si>
    <t>DIRECCIÓN DE AERONAUTICA</t>
  </si>
  <si>
    <t>COORDINACION GENERAL DE TALENTO HUMANO</t>
  </si>
  <si>
    <t xml:space="preserve">Buzon de quejas sugerencias y reclamos </t>
  </si>
  <si>
    <t>Resolucion N° 667/2023</t>
  </si>
  <si>
    <t>Talento Humano</t>
  </si>
  <si>
    <t>https://www.dinac.gov.py/v3/index.php/documentos1/item/2541-buzon-de-sugerencias-quejas-y-reclamos</t>
  </si>
  <si>
    <t>Evaluacion de conocimientos (Examen en Guarani)</t>
  </si>
  <si>
    <t>Hoja de Evaluacion</t>
  </si>
  <si>
    <t>DIRECCIÓN DE AERONÁUTICA - GERENCIA DE NORMAS DE NAVEGACIÓN AÉREA</t>
  </si>
  <si>
    <t>ELABORAR NORMAS Y REGLAMENTOS PARA LOS SERVICIOS DE NAVEGACIÓN AÉREA, DE CONFORMIDAD CON LOS PROCEDIMIENTOS Y ESTÁNDARES DE LA CALIDAD, LA LEGISLACIÓN NACIONAL E INTERNACIONAL Y LAS RECOMENDACIONES DE LA OACI.</t>
  </si>
  <si>
    <t>DIRECCION DE METEOROLOGÍA E HIDROLOGÍA</t>
  </si>
  <si>
    <t>TARIFAS PARA LAS ACTIVIDADES AEREAS</t>
  </si>
  <si>
    <t>CUMPLIMIENTO DEL DECRETO 8701/2012</t>
  </si>
  <si>
    <t xml:space="preserve">COBRO LAS TASAS VIGENTES </t>
  </si>
  <si>
    <t>RESOLUCION DINAC N° 315/2023</t>
  </si>
  <si>
    <t>REMISIÓN MENSUAL DE CUANTIFICACIÓN DE PRODUCTOS DE LA GERENCIA DE LICENCIAS AL PERSONAL AERONÁUTICO</t>
  </si>
  <si>
    <t>DIRECCIÓN DE AEROPUERTOS</t>
  </si>
  <si>
    <t>SUBDIRECCION DE SERVICIOS AERONAUTICOS</t>
  </si>
  <si>
    <t>Resultados Logrados</t>
  </si>
  <si>
    <t>Garantizar la Gestión para la Navegación Aerea.</t>
  </si>
  <si>
    <t>Operaciones Aéreas Eficientes y Seguras</t>
  </si>
  <si>
    <t>Comunidad Aeronáutica en General</t>
  </si>
  <si>
    <t>Equipos de ayuda para la nevegación Aerea en óptimas condiciones operacionales.</t>
  </si>
  <si>
    <t>Mantener la buena imagen y el prestigio de la Institución.</t>
  </si>
  <si>
    <t>ADMINISTRACION DEL AEROPUERTO INTERNACIONAL "GUARANI"  -   AIG</t>
  </si>
  <si>
    <t>Servicios a Usuarios dentro del entorno confortable, saludable y seguro.</t>
  </si>
  <si>
    <t>Infraestructura adecuada para prestar Servicios Aeroportuarios</t>
  </si>
  <si>
    <t>Optima prestacion de los servicios Aeroportuarios</t>
  </si>
  <si>
    <t xml:space="preserve">Recertificación ISO 9001:2015 sobre los productos vinculados al Servicio de Información Aeronáutica </t>
  </si>
  <si>
    <t>MATRIZ DE INFORMACIÓN MINIMA PARA INFORME DE RENDICIÓN DE CUENTAS AL CIUDADANO - EJERCICIO 2024</t>
  </si>
  <si>
    <t>Asesoria Juridica</t>
  </si>
  <si>
    <t>INAC</t>
  </si>
  <si>
    <t>Asesor Juridico</t>
  </si>
  <si>
    <t>Gerente Administrativo</t>
  </si>
  <si>
    <t>Normar las actividades relacionadas a la aviación civil y prestar servicios para satisfacer a las partes interesadas</t>
  </si>
  <si>
    <t>Observación: Las siglas VCHGO significa Viceministerio de Capital Humano y Gestion Organizacional - Reporte de Monitoreo de la Ley 5189/2014</t>
  </si>
  <si>
    <t>Se encuentra pendiente el informe oficial de la VCHGO</t>
  </si>
  <si>
    <t xml:space="preserve">Se encuentra pendiente el informe oficial de la SENAC </t>
  </si>
  <si>
    <t xml:space="preserve">Investigación Preliminar </t>
  </si>
  <si>
    <t xml:space="preserve">Jefe de Departamento de Cargos y Salarios </t>
  </si>
  <si>
    <t>Dr. Gustavo Rolando Caceres Roman</t>
  </si>
  <si>
    <t>Sr. Junnior David Paez Alarcon</t>
  </si>
  <si>
    <t>Lic. Jorge Antonio Perez Salinas</t>
  </si>
  <si>
    <t>ASESORIA JURIDICA</t>
  </si>
  <si>
    <t>Proximo a verificar la normativa vigente en materia de implementacion del idioma guarani, a los efectos de realizar los tramites de rigor</t>
  </si>
  <si>
    <t>https://informacionpublica.paraguay.gov.py/#!/</t>
  </si>
  <si>
    <t>https://www.dinac.gov.py/v3/index.php/transparencia-y-anticorrupcion-dinac/rendicion-de-cuentas-al-ciudadano/item/2975-resolucion-n-300-2024</t>
  </si>
  <si>
    <t>https://www.dinac.gov.py/v3/index.php/transparencia-y-anticorrupcion-dinac/rendicion-de-cuentas-al-ciudadano/item/2976-resolucion-n-241-2024</t>
  </si>
  <si>
    <t>PROCESO CERTIFICADO DE LA DAC</t>
  </si>
  <si>
    <t>POLITICA Y OBJETIVO DE LA CALIDAD</t>
  </si>
  <si>
    <t>2,80</t>
  </si>
  <si>
    <t>3,00</t>
  </si>
  <si>
    <t>2,88</t>
  </si>
  <si>
    <t>Plan Nacional de Desarrollo 2030</t>
  </si>
  <si>
    <t xml:space="preserve">Eje estratégico: </t>
  </si>
  <si>
    <t>Eje 4: Fortalecimiento político institucional</t>
  </si>
  <si>
    <t>4.1 Garantizar el acceso a los derechos humanos, mejorar la justicia y la seguridad</t>
  </si>
  <si>
    <t>4.2 Modernizar la administración pública</t>
  </si>
  <si>
    <t>Líneas tranversales:</t>
  </si>
  <si>
    <t>B- Gestión pública eficiente y transparente</t>
  </si>
  <si>
    <t>No aplica.</t>
  </si>
  <si>
    <t>1.137 personas</t>
  </si>
  <si>
    <t>1.137 alumnos</t>
  </si>
  <si>
    <t>Ministerio de Economia y Finanzas</t>
  </si>
  <si>
    <t>DIRECCION DE AEROPUERTO</t>
  </si>
  <si>
    <t>Frecuencia de medición anual - ultima medición 2022. No se cuentan con mediciones en el periodo solicitado.</t>
  </si>
  <si>
    <t>4- PARTICIPACIÓN CIUDADANA</t>
  </si>
  <si>
    <t>4.1. Canales de Participación Ciudadana existentes a la fecha.</t>
  </si>
  <si>
    <t>4.2. Participación y difusión en idioma Guaraní</t>
  </si>
  <si>
    <t>4.3 Diagnostico "The Integrity app"</t>
  </si>
  <si>
    <t>6- GESTIÓN DE DENUNCIAS</t>
  </si>
  <si>
    <t>6.1.Gestión de denuncias de corrupción</t>
  </si>
  <si>
    <t>7- CONTROL INTERNO Y EXTERNO</t>
  </si>
  <si>
    <t>7.1 Informes de Auditorias Internas y Auditorías Externas en el Trimestre</t>
  </si>
  <si>
    <t xml:space="preserve">8- DESCRIPCIÓN CUALITATIVA DE LOGROS ALCANZADOS </t>
  </si>
  <si>
    <t>7.2 Modelo Estándar de Control Interno para las Instituciones Públicas del Paraguay</t>
  </si>
  <si>
    <t>5.2 Gestión de Riesgos de Corrupción</t>
  </si>
  <si>
    <t>1°</t>
  </si>
  <si>
    <t>Mecanismos de participación ciudadana a nivel institucional</t>
  </si>
  <si>
    <t>La Gestión Pública transparente y eficiente se orienta hacia la implementación de mecanismos de control del Estado para lograr aumentar la participación de los beneficiarios y usuarios en la vigilancia de los programas de los diferentes niveles de gobierno. Dos hitos importantes son las leyes de Transparencia son, primero, en la Ley N° 5189/14 que establece la obligatoriedad de la provisión de información en el uso de los recursos públicos sobre remuneraciones y otras retribuciones asignadas al servidor público; y, segundo, en la Ley No 5.282/14 de libre acceso a la información pública por parte del ciudadano y transparencia gubernamental. Una iniciativa que promueve la transparencia, la participación y la rendición de cuentas en la administración pública es Gobierno Abierto.</t>
  </si>
  <si>
    <t>Buzones de quejas y sugerencias</t>
  </si>
  <si>
    <t>2°</t>
  </si>
  <si>
    <t>Transparencia activa y pasiva de información pública institucional</t>
  </si>
  <si>
    <t> https://transparencia.senac.gov.py/portal</t>
  </si>
  <si>
    <t>3°</t>
  </si>
  <si>
    <t>Canales de denuncias ciudadanas con seguimieto periódico</t>
  </si>
  <si>
    <t xml:space="preserve">PEI DINAC 2024-2028. Objetivo Estratégico N° 1. Mejorar el modelo de gestión institucional. Estrategia:  1.15.  Fortalecer el control de posibles hechos de corrupción que ingresen al Portal del Sistema de  Seguimientos de casos de la Secretaría Nacional Anticorrupción - SENAC y 1.16. Fortalecer los controles en áreas o lugares vulnerables de la DINAC, en donde podrían constituirse posibles hechos de corrupción.                       </t>
  </si>
  <si>
    <t>Implementación de canales de diálogo social y participación ciudadana para la consulta y el monitoreo de políticas públicas.</t>
  </si>
  <si>
    <t>https://denuncias.gov.py/portal-publico</t>
  </si>
  <si>
    <t>4°</t>
  </si>
  <si>
    <t>Cumplimiento de requisito C.4.3 Rendición de Cuentas de la Norma de Requisitos Mínimos 2015</t>
  </si>
  <si>
    <t xml:space="preserve">La rendición de cuentas se refiere al derecho que tiene la ciudadanía a estar informada con repecto a la gestión de las entidades públicas y al deber de la Máxima Autoridad de informar el resultado de su gestión , así como también se refiere a la obligación que tiene toda entidad pública de informar a los organismos de control sobre los asuntos pertinentes a su gestión y al uso de los recursos públicos. La mayor transparencia en la Gestión Pública y el desarrollo de una cultura de Rendición de Cuentas presenta avances importantes que contribuyen al mejor ejercicio de los derechos ciudadanos y a promover el desarrollo social. </t>
  </si>
  <si>
    <t>http://www.dinac.gov.py/v3/index.php/transparencia-y-anticorrupcion-dinac/rendicion-de-cuentas-al-ciudadano</t>
  </si>
  <si>
    <t>GRUPO DE INSPECCION ANS - GIANS</t>
  </si>
  <si>
    <t>PROVEEDOR DE SERVICIO</t>
  </si>
  <si>
    <t xml:space="preserve">DINAC RES N° 451/2024 APROBACION DELPLAN ANUAL DE INSPECTORIA DE AERODROMOS </t>
  </si>
  <si>
    <t>HABILITACION DE AERODROMOS Y HELIPUERTOS DE USO PRIVADO</t>
  </si>
  <si>
    <t>CONSTANCIA DE CERTIFICACION DE SEGURIDAD OPERACIONAL A LOS AERODROMOS Y PISTAS, META ANUAL CIENTO CINCUENTA Y NUEVE (159)</t>
  </si>
  <si>
    <t>INFORME DE CUANTIFICACION DE METAS Y EVALUACION PRESUPUESTARIA</t>
  </si>
  <si>
    <t>CERTIFICACION DE HABILITACION TECNICA (CHT)</t>
  </si>
  <si>
    <t>ANÁLISIS Y EVALUACIÓN DE LOS DOCUMENTOS ECONOMICO-FINANCIEROS PRESENTADOS POR LOS TITULARES DE UN CERTIFICADO CESA, OMA, CIAC/CEAC Y OMA EN EL MARCO DE LA AUDITORÍA  REALIZADA A LAS EMPRESAS QUE SOLICITAN LA RENOVACIÓN DE SU CERTIFICADO DINAC Y PARA LA VIGILANCIA CONTÍNUA.</t>
  </si>
  <si>
    <t xml:space="preserve">SE REMITIERON 18 (DIECIOCHO) </t>
  </si>
  <si>
    <t>SE OTORGARON 107 (CIENTO SIETE)</t>
  </si>
  <si>
    <t>CUMPLIDO, 263 (DOSCIENTOS SESENTA Y TRES)</t>
  </si>
  <si>
    <t>PRESENTACIÓN DE LOS MIEMBROS DEL COMITÉ DE RENDICIÓN DE CUENTAS AL CIUDADANO (CRCC)</t>
  </si>
  <si>
    <t>DIRECCION DE METEOROLOGIA E HIDROLOGIA</t>
  </si>
  <si>
    <t>https://www.meteorologia.gov.py/publicaciones/</t>
  </si>
  <si>
    <t>Público en General</t>
  </si>
  <si>
    <t>COMUNIDAD AERONÁUTICA</t>
  </si>
  <si>
    <t>INFORME CONCENTRADO DE AUDITORÍA (ASR) - SGS PARAGUAY</t>
  </si>
  <si>
    <t>Dar atención a los requerimientos, servicios o productos de información meteorológica e hidrológica a usuarios externos ocacionales o frecuentes.</t>
  </si>
  <si>
    <t>Proveer Información meteorológica e hidrológica para el público.</t>
  </si>
  <si>
    <t>Cumplir con las solicitudes de datos de los Usuarios.</t>
  </si>
  <si>
    <t>Informes elaborados</t>
  </si>
  <si>
    <t>Archivos de la Gerencia Administrativa.</t>
  </si>
  <si>
    <t>Operativizar los Servicios Climáicos</t>
  </si>
  <si>
    <t>Boletín Agrometeorológico (conjunto con el MAG y la FCA); Gestión de datos meterológicos de la DMH y de la FCE del mes, así como elaboración de mapas a diferentes escalas temporales.</t>
  </si>
  <si>
    <t>Disponer de una herramienta para la gestión del riesgo, el mismo incorpora información agroclimática y productos relacionados a la producción agropecuaria, así como, soporte para la toma de decisiones  evaluando el estado y la variabilidad del clima.</t>
  </si>
  <si>
    <t>Usuarios del sector agropecuario</t>
  </si>
  <si>
    <t>Boletín Climatológico conjunto DINAC- ITAIPU: Gestión de datos meterológicos de la DMH y de la ITAIPU del mes, así como elaboración de mapas a diferentes escalas temporales.</t>
  </si>
  <si>
    <t>Apoyar al sistema de Información y Soporte para la toma de decisiones, cuya finalidad es generar información para el entendimiento del comportamiento climático en el área de influencia del margen derrecha, elaboración de alertas y gestiónn de Embalses.</t>
  </si>
  <si>
    <t>Usuario acotado al sector hidroeléctrico y en particular la entida IB.</t>
  </si>
  <si>
    <t>Boltín de Perspectivas Climáticas: Gestión de datos e informes nacionales, regionales y global para elaborar informes trimestral y mapas a escala trimestral.</t>
  </si>
  <si>
    <t>Difundir resultados de predicciones estimando la probabilidad de que ciertas condiciones sean inhabitualmente frecuentes, persistentes o intensas en un periodo de tres meses.</t>
  </si>
  <si>
    <t>Usuarios en general, y en particular los sectores de hidrología, agricultura, salud y otros</t>
  </si>
  <si>
    <t>Monitoreo diario de Precipitaciones: Gestión de datos de precipitación diara de las estaciones meteorológicas covencionales de la rede de la DMH</t>
  </si>
  <si>
    <t>Evaluar el comportamiento de los acumulados de lluvias diaramente con relación a los valores normales y su progresión durante el año en curso.</t>
  </si>
  <si>
    <t>Observaciones horarias EMAS, Informes meteorologicos climatologicos e hidrologicos.Rescate de datos.</t>
  </si>
  <si>
    <t>Mantener la vigilancia, monitoreo y predicción meteorológica, climática e hidrológica a corto y mediano plazo para  el Paraguay, de alta calidad y confiabilidad, que contribuyan con la protección de la vida,  la seguridad y los bienes de los habitantes  de la República en general  y,  en particular  del sector de la navegación aérea nacional e internacional, los sectores agropecuarios, hidroeléctricos, transporte fluvial  y el medio ambiente.</t>
  </si>
  <si>
    <t>1.578.000 Informes Meteorológicos, Climáticos e Hidrológicos de alta calidad para los distintos sectores de usuarios.</t>
  </si>
  <si>
    <t xml:space="preserve">Informes mensuales de Avance de Metas Poductivas </t>
  </si>
  <si>
    <t>https://www.meteorologia.gov.py/wp-content/uploads/2023/04/</t>
  </si>
  <si>
    <t>https://drive.google.com/drive/folders/1iFeevP6dZRy4eJxWqEPRNnNMwU1ZXIRf?usp=share_link</t>
  </si>
  <si>
    <t>VIGILANCIA ATMOSFÉRICA PARA LA PRESTACIÓN DE SERVICIOS</t>
  </si>
  <si>
    <t>TRANSMISIÓN DE MENSAJES CODIFICADOS EN CLAVE SYNOP</t>
  </si>
  <si>
    <t>USUARIOS AERONÁUTICOS Y METEOROLÓGICOS, POBLACIÓN GENERAL</t>
  </si>
  <si>
    <t>https://www.meteorologia.gov.py/sinop/</t>
  </si>
  <si>
    <t>GENERACIÓN DE DATOS DE ESTACIONES METEOROLÓGICAS AUTOMÁTICAS DE SUPERFICIE</t>
  </si>
  <si>
    <t>GENERACIÓN DE DATOS DE LAS REDES DE ESTACIONES AUTOMÁTICAS ADMINISTRADAS POR LA DMH CADA 10 MINUTOS</t>
  </si>
  <si>
    <t>GENERACIÓN DE DATOS DE ALTURA PERFIL ATMOSFÉRICO</t>
  </si>
  <si>
    <t>GENERAR UN PERFIL DE LA ATMOSFERA DIARIA</t>
  </si>
  <si>
    <t>VISUALIZACIÓN DE PRODUCTOS EN TIEMPO REAL DEL RADAR METEOROLÓGICO EN DEPENDENCIAS DE LA GPM</t>
  </si>
  <si>
    <t>GENERACIÓN DE DATOS DE SATELITALES</t>
  </si>
  <si>
    <t>VIGILANCIA DE LOS SISTEMAS DE ATMOSFÉRICOS</t>
  </si>
  <si>
    <t>FACILITAR IMÁGENES DE SATÉLITE CADA 10 MINUTOS EN 7 BANDAS</t>
  </si>
  <si>
    <t>https://www.meteorologia.gov.py/satelite-goes-16/</t>
  </si>
  <si>
    <t>GENERACIÓN DE DATOS DE RADAR METEOROLÓGICO</t>
  </si>
  <si>
    <t>VIGILANCIA DE LOS SISTEMAS DE EVENTOS SEVEROS EN LA ATMOSFERA</t>
  </si>
  <si>
    <t>GENERAR DATOS DE RADAR CADA 10 MIN</t>
  </si>
  <si>
    <t>USUARIOS AERONÁUTICOS Y METEOROLÓGICOS</t>
  </si>
  <si>
    <t>https://www.meteorologia.gov.py/radar/</t>
  </si>
  <si>
    <t>GARANTIZAR LA OPERATIVIDAD DE LOS SISTEMAS DE OBSERVACIÓN</t>
  </si>
  <si>
    <t>Operativo</t>
  </si>
  <si>
    <t>UNIDAD DE TRANSPARENCIA Y ANTICORRUPCION</t>
  </si>
  <si>
    <t>PARTICIPACION CIUDADANA</t>
  </si>
  <si>
    <t>Supuestos de irregularidades en el proceso de Normar, Certificar, Vigilar y Sancionar en los Sub Procesos de:                                                   1) Gestión de Establecimiento y publicación de regulaciones, de conformidad a la Ley N° 1880/02 y los Anexos al Convenio de Chicago.                                                                     2) Gestión de las solicitudes de certificación de los usuarios, de conformidad a los reglamentos y procedimientos vigentes.                                                               3) Gestión de la ejecución del Plan de Vigilancia definido por cada sector regulador debidamente aprobado.                                                                                             4) Gestión de antecedentes del evento de conformidad al DINAC R1100 y la Res. N° 790/13</t>
  </si>
  <si>
    <t>SERVICIOS PERSONALES</t>
  </si>
  <si>
    <t>REMUNERACIONES BASICAS</t>
  </si>
  <si>
    <t>REMUNERACIONES TEMPORALES</t>
  </si>
  <si>
    <t>ASIGNACIONES COMPLEMENTARIAS</t>
  </si>
  <si>
    <t>PERSONAL CONTRATADO</t>
  </si>
  <si>
    <t>OTROS GASTOS DEL PERSONAL</t>
  </si>
  <si>
    <t>SERVICIOS NO PERSONALES</t>
  </si>
  <si>
    <t>SERVICIOS BASICOS</t>
  </si>
  <si>
    <t>TRANSPORTE Y ALMACENAJE</t>
  </si>
  <si>
    <t>PASAJES Y VIATICOS</t>
  </si>
  <si>
    <t>GASTOS POR SERVICIO DE ASEO, MANTENIMIENTO Y REPARACIONES</t>
  </si>
  <si>
    <t>ALQUILERES Y DERECHOS</t>
  </si>
  <si>
    <t>SERVICIOS TECNICOS Y PROFESIONALES</t>
  </si>
  <si>
    <t>OTROS SERVICIOS EN GENERAL</t>
  </si>
  <si>
    <t>SERVICIOS DE CAPACITACION Y ADIESTRAMIENTO</t>
  </si>
  <si>
    <t>BIENES DE CONSUMO E INSUMOS</t>
  </si>
  <si>
    <t>PRODUCTOS ALIMENTICIOS</t>
  </si>
  <si>
    <t>TEXTILES Y VESTUARIOS</t>
  </si>
  <si>
    <t>PRODUCTOS DE PAPEL, CARTON E IMPRESOS</t>
  </si>
  <si>
    <t>PRODUCTOS E INSTRUMENTOS QUIMICOS Y MEDICINALES</t>
  </si>
  <si>
    <t>COMBUSTIBLES Y LUBRICANTES</t>
  </si>
  <si>
    <t>OTROS BIENES DE CONSUMO</t>
  </si>
  <si>
    <t>BIENES DE CAMBIO</t>
  </si>
  <si>
    <t>INVERSION FISICA</t>
  </si>
  <si>
    <t>ADQUISICION DE INMUEBLES</t>
  </si>
  <si>
    <t>CONSTRUCCIONES</t>
  </si>
  <si>
    <t>ADQUISICION DE MAQUINARIAS, EQUIPOS Y HERRAMIENTAS EN GENERAL</t>
  </si>
  <si>
    <t>ADQUISICION DE EQUIPOS DE OFICINA Y COMPUTACION</t>
  </si>
  <si>
    <t>ADQUISICION DE EQUIPOS MILITARES Y DE SEGURIDAD</t>
  </si>
  <si>
    <t>ADQUISICION DE ACTIVOS INTANGIBLES</t>
  </si>
  <si>
    <t>TRANSFERENCIAS</t>
  </si>
  <si>
    <t>TRANSFERENCIAS CONSOLIDABLES CORRIENTES AL SECTOR PUBLICO</t>
  </si>
  <si>
    <t>TRANSFERENCIAS CORRIENTES AL SECTOR PRIVADO</t>
  </si>
  <si>
    <t>TRANSFERENCIAS CORRIENTES AL SECTOR EXTERNO</t>
  </si>
  <si>
    <t xml:space="preserve">OTROS GASTOS   </t>
  </si>
  <si>
    <t>PAGO DE IMPUESTOS, TASAS, GASTOS JUDICIALES Y OTROS</t>
  </si>
  <si>
    <t>DEVOLUCION DE IMPUESTOS Y OTROS INGRESOS NO TRIBUTARIOS</t>
  </si>
  <si>
    <t>DEUDAS PENDIENTES DE PAGO DE GASTOS CORRIENTES DE EJERCICIOS</t>
  </si>
  <si>
    <t>TOTAL GENERAL</t>
  </si>
  <si>
    <t>Enlace publicación de VCHGO</t>
  </si>
  <si>
    <t>1) Resolución N° 2033 Por el cual se aprobó el Mapa de Riesgo de Corrupción de la DINAC, en el marco de la implementación del Componente de Gestión de Riesgo de Corrupción conforme al marco legal vigente en la materia.                                                                                                                2) Reporte de Monitoreo y Seguimiento realizado por la Auditoría Interna en el marco de la implementación del Componente de Riesgo de Corrupción del proceso crítico seleccionado en el Mapa de Riesgo de Corrupción aprobado por Resolución DINAC N° 2033/2022.                                                                                                                    3) Se autoriza la implementacion del Componente de Gestion de Riesgo de Corrupcion de la Direccion Nacional de Aeronautica Civil (Resolucion Nº 862/2024 de fecha: 04/06/2024)</t>
  </si>
  <si>
    <t>A elegir</t>
  </si>
  <si>
    <t>Areas de la DINAC</t>
  </si>
  <si>
    <t>Recomendación UTA</t>
  </si>
  <si>
    <t>https://denuncias.gov.py/portal-publico/seguimiento-denuncia/17350</t>
  </si>
  <si>
    <t>Resolución DINAC N° 667/2023 de fecha 16 de mayo de 2023. (vigente)</t>
  </si>
  <si>
    <t>Línea Transversal del Plan Nacional de Desarrollo 2030 - PND 2030: "Gestión Pública Eficiente y Transparente". Las iniciativas se encuentran vinculadas con el Objetivo de Desarrollo Sostenible (ODS) N°16, el cual trata sobre Paz, Justicia e Instituciones Sólidas, cuya meta N°10 específicamente guarda relación con garantizar el acceso público a la información y proteger las libertades fundamentales, de conformidad con las leyes nacionales y los acuerdos internacionales</t>
  </si>
  <si>
    <t>a) Servicios de Navegación Aérea vigilados, en cumplimiento a los estándares de la seguridad operacional establecida en la normativa vigente; b) Aseguramiento de la calidad del servicio prestado; c) Actividades de regulación y supervisión mejoradas; d) Operaciones aéreas seguras; e) Usuarios del transporte aéreo protegidos.</t>
  </si>
  <si>
    <t>a) Pasajeros dentro de entornos confortables, saludables y seguros; b) Operaciones aéreas eficientes y seguras</t>
  </si>
  <si>
    <t xml:space="preserve"> a) Población nacional mejor informada y protegida; b) Operaciones aéreas seguras.</t>
  </si>
  <si>
    <t>100 Cursos</t>
  </si>
  <si>
    <t xml:space="preserve">a) Operaciones aéreas seguras; b) Cumplimiento de las disposiciones legales vigentes en tiempo y forma; c) Usuarios del transporte aéreo protegído; d) Pasajeros dentro de entorno confortables saludables y seguros; e) Población nacional mejor informada y protegida. </t>
  </si>
  <si>
    <t>TB - CAL - 01                                                                                                                              (12 indicadores)</t>
  </si>
  <si>
    <t>Inspeccion, verificacion de funcionamiento y recuperacion de datos semanal de punto de control hidrologico de Arroyo Mburicaco</t>
  </si>
  <si>
    <t>DIRECCION DE AERONAUTICA</t>
  </si>
  <si>
    <t xml:space="preserve">AUDITORIA N° 01/24
INFORME N° 02 </t>
  </si>
  <si>
    <t>AUDITORIA INTERNA: VERIFICAR LA CORRECTA APLICACIÓN, MANTENIMIENTO Y EFICACIA DEL SISTEMA DE GESTION DE CALIDAD, ASI COMO TAMBIEN EL CUMPLIMIENTO DE LOS REQUISITOS LEGALES Y ESTABLECIDOS POR EL AREA GERENCIA DE NORMAS DE AERODROMOS Y AYUDAS TERRESTRES</t>
  </si>
  <si>
    <t>SIN HALLAZGOS DE NO CONFORMIDADES</t>
  </si>
  <si>
    <t xml:space="preserve"> ASISTENCIA TÉCNICA</t>
  </si>
  <si>
    <t>01-abr-4 al  03-may-24</t>
  </si>
  <si>
    <t>INFORME DE LA ASISTENCIA TÉCNICA PROVISTA AL ESTADO DE PARAGUAY</t>
  </si>
  <si>
    <t>LOGRAR EL PAGO EN UN  80% DE LAS TASAS POR PARTE DE LA COMUNIDAD AERONAUTICA PARA JUNIO 2024</t>
  </si>
  <si>
    <t>MEMO GIANS N° 01/2024 : PLAN ANUAL DE INSPECCION ANS 2024</t>
  </si>
  <si>
    <t>INCLUIR Y VINCULAR LOS RESULTADOS DE LOS CONTROLES DE VIGILANCIA ESTABLECIDOS EN EL PROGRAMA NACIONAL DE CONTROL DE CALIDAD (PNCC), AL REGLAMENTO DE FALTAS Y SANCIONES ( RES  N° 790/2013)</t>
  </si>
  <si>
    <t>CERTIFICADOS ENTREGADOS  TREINTA Y CINCO (35)</t>
  </si>
  <si>
    <t>CONSTANCIA DE CERTIFICACION DE HABILITACION TECNICA (CHT), META ANUAL (300)</t>
  </si>
  <si>
    <t>CERTIFICADOS ENTREGADOS QUINCE (15)</t>
  </si>
  <si>
    <t xml:space="preserve">GESTIONAR Y ACTUALIZAR INSTRUMENTOS BILATERALES Y MULTILATERALES LIBERALIZADOS E INCENTIVOS ECONÓMICOS A LOS EXPLOTADORES AÉREOS Y MANTENER ACTUALIZADA LA REGLAMENTACION PERTINENTE - </t>
  </si>
  <si>
    <t xml:space="preserve">1) IMPLEMENTAR POLÍTICAS INSTITUCIONALES DE IMPACTO NACIONAL E INTERNACIONAL ORIENTADAS AL DESARROLLO DE LA AVIACIÓN CIVIL NACIONAL, REGIONAL E INTERNACIONAL </t>
  </si>
  <si>
    <t>COMPAÑÍAS AÉREAS , PASAJEROS USUARIOS, CARGA AÉREA, AUTORIDAD AERONAÚTICA, PERSONAS CON ACTIVIDADES CONEXAS DIRECTAS E INDIRECTAS RELACIONADAS CON EL TRANSPORTE AÉREO</t>
  </si>
  <si>
    <t>AVANCES DE NEGOCIACIONES BILATERALES CON ARGENTINA, ARABIA SAUDITA, ITALIA, REPÚBLICA DOMINICANA, PORTUGAL.</t>
  </si>
  <si>
    <t>MEMORANDUM, DECRETO, MOU, ACUERDOS BILATERALES, MULTILATERALES, NOTAS P/DINAC, CORREOS ELECTRÓNICOS, REUNIONES COORDINACIÓN, EXÁMENES DE POLÍTICA COMERCIAL DE LA OMC.</t>
  </si>
  <si>
    <t xml:space="preserve">2) ADOPTAR POLÍTICAS DE TRANSPORTE AÉREO QUE FOMENTEN SERVICIOS AEROCOMERCIALES NACIONALES E INTERNACIONALES CONFORME A LEYES Y REGLAMENTOS PARA PROMOVER SU DESARROLLO; INTEGRACIÓN DE LA REGIÓN; COORDINAR LAS RELACIONES DE DINAC CON ORGANISMOS INTERNACIONALES DE AVIACIÓN CIVIL, FOMENTAR CREACIÓN DE UN CENTRO DE CONVERGENCIA  DE VUELOS INTERNACIONALES E IMPULSAR INCENTIVOS ECONÓMICOS A LAS COMPAÑÍAS AÉREAS DE PASAJEROS Y CARGA. </t>
  </si>
  <si>
    <t>INICIO DE OPERACIONES DE NUEVA  RUTA AÉREA A CORDOBA Y FRECUENCIAS ESTACIONALES.</t>
  </si>
  <si>
    <t>MEMORANDUMS, CORREOS ELECTRÓNICOS, PÁGINA WEB, PROVIDENCIAS, DICTÁMENES, RESOLUCIONES, NOTAS DAC/STA Y NOTAS PRESIDENCIA DINAC.</t>
  </si>
  <si>
    <t>3) REALIZAR ESTUDIOS ECONÓMICOS PARA DETERMINAR LOS COSTOS DE EXPLOTACIÓN DEL TRANSPORTE AÉREO, REGISTAR Y CONTROLAR LAS TARIFAS DE LOS SERVICIOS AEROCOMERCIALES, ELABORAR DATOS ESTADÍSTICOS DE LA AVIACIÓN CIVIL, REALIZAR ESTUDIOS ECONÓMICOS DEL TRANSPORTE AÉREO. NACIONAL E INTERNACIONAL.</t>
  </si>
  <si>
    <t>EVALUACIÓN DE DOCUMENTOS ECONOMICO-FINANCIEROS DE LOS SOLICITANTES DE CERTIFICADOS CESA, COA, OMA, CIAC/CEAC. REGISTRO DE TARIFAS DE PASAJES DE COMPAÑÍAS AÉREAS EN EL PAÍS. RECOPILACIÓN DE DATOS ESTADÍSTICOS DE LA AVIACIÓN CIVIL DE LAS OPERACIONES EN LOS AEROPUERTOS INTERNACIONALES SILVIO PETTIROSSI Y GUARANÍ (PASAJEROS, CARGA AÉREA Y AERONAVES).</t>
  </si>
  <si>
    <t xml:space="preserve">DICTÁMENES, PROVIDENCIAS Y MEMORANDUM ECONOMICO-FINANCIERO.                                                FORMULARIOS DE IDENTIFICACIÓN Y REGISTRO TARIFARIO, CORREOS ELECTRÓNICOS.                                  DATOS ESTADÍSTICOS MENSUALES Y OTROS REPORTES REQUERIDOS. </t>
  </si>
  <si>
    <t>INFORME DE AUDITORÍA, DICTAMENES Y MEMORANDUM ECONOMICO-FINANCIERO</t>
  </si>
  <si>
    <t>MEMOS GPEL N°53/2024</t>
  </si>
  <si>
    <t xml:space="preserve">EXPTE DINAC N° 214382/24. </t>
  </si>
  <si>
    <t>CUMPLIDO, 84 (OCHENTA Y CUATRO)</t>
  </si>
  <si>
    <t xml:space="preserve">EXPTE DINAC N° 217350/24. </t>
  </si>
  <si>
    <t>INSPECCIÓN DE CENTROS DE INSTRUCCIÓN</t>
  </si>
  <si>
    <t>CUMPLIDO, 2 ( DOS)</t>
  </si>
  <si>
    <t>ACTAS FIRMADAS ENTRE LOS CIACs AFECTADOS Y LOS INSPECTORES DESIGNADOS POR LA DINAC</t>
  </si>
  <si>
    <t xml:space="preserve">2(DOS) CERTIFICADOS SOLICITADOS EN EL TRIMESTRE </t>
  </si>
  <si>
    <t>2 (DOS) CERTIFICADOS EMITIDOS</t>
  </si>
  <si>
    <t>INFORME DE GESTION DEL 2do, TRIMESTRE</t>
  </si>
  <si>
    <t>CERTIFICADO DE PERMISO DE PERMANENCIA DE AERONAVES</t>
  </si>
  <si>
    <t>EMITR PERMISO DE PERMANECIA</t>
  </si>
  <si>
    <t>27 (VEINTISIETE) PERMISOS EMITIDOS</t>
  </si>
  <si>
    <t>ACTIVIDADES DE CONTROL DE CALIDAD REALIZADAS EN EL 2DO TRIMESTRE (ABRIL, MAYO, JUNIO)</t>
  </si>
  <si>
    <t>ACTAS DE INSPECCIONES, 28, 29, 30,31,32, 33, 34,35, 36, 37, 38, 39, 40, 41, 43, 44, 45, 46, 47, 50, 51 , 52 Y 19; ACTAS DE PRUEBAS, 42, 48, 49 INFORME DE AUDITORIAS .-</t>
  </si>
  <si>
    <t>ASEGURADORA DEL ESTE S.A.</t>
  </si>
  <si>
    <t>LIMPIEZAS MODERNAS PARAGUAYAS S.R.L.</t>
  </si>
  <si>
    <t>DINAC ha realizado el pago del anticipo (20%) según lo estipulado en el PBC, los equipos se encuentran en etapa de producción en fabrica.</t>
  </si>
  <si>
    <t xml:space="preserve">* Memo GTE N° 45/2024 </t>
  </si>
  <si>
    <t>ADQUISICION DE DOWNCONVERTER SWITCHING PARA SEGMENTO SATELITAL Y OTROS. LPN SBE N°: 36/2023; ID 435539</t>
  </si>
  <si>
    <t>ADMINISTRACION DEL AEROPUERTO INTERNACIONAL "SILVIO PETTIROSSI"   -   AISP</t>
  </si>
  <si>
    <t>Mejora de la Infraestructura Aeroportuaria</t>
  </si>
  <si>
    <t>Mantener en optimas condiciones la Infraestructura Aeroportuaria</t>
  </si>
  <si>
    <t>Usuarios de la Terminal Aerea y la Comunidad Aeronáutica en General</t>
  </si>
  <si>
    <t>Mejora de Infraestructura</t>
  </si>
  <si>
    <t>Buzón  de Sugerencias y Reclamos del Aeropuerto Internacionall Guarani</t>
  </si>
  <si>
    <t>Lineas Telefónicas             021- 688-2000                      021-688-2211</t>
  </si>
  <si>
    <t>Linea Telefónica                  061-597-3000</t>
  </si>
  <si>
    <t>Sistema de Gestión de Calidad</t>
  </si>
  <si>
    <t>Certificación bajo la norma ISO 9001:2015</t>
  </si>
  <si>
    <t>Estandarización de los Procesos</t>
  </si>
  <si>
    <t>Comunidad Aeronáutica</t>
  </si>
  <si>
    <t>Certificación del Sistema de Gestión de Calidad de los Servicios Meteorológicos Aeronáuticos bajo la norma ISO 9001:2015</t>
  </si>
  <si>
    <t>******</t>
  </si>
  <si>
    <t>El boletín correspondiente al mes de junio se difundirá en la segunda semana de julio</t>
  </si>
  <si>
    <t>https://www.meteorologia.gov.py/wp-content/uploads/2024/06/01_Boletin_Agro_MAY.pdf</t>
  </si>
  <si>
    <t>El boletín correspondiente al mes de junio se difundirá en la tercera semana de juliol</t>
  </si>
  <si>
    <t>https://www.meteorologia.gov.py/wp-content/uploads/2024/05/Resumen_itaipu.pdf</t>
  </si>
  <si>
    <t>https://www.meteorologia.gov.py/wp-content/uploads/2024/07/trimestral_pronos_JAS2024.pdf</t>
  </si>
  <si>
    <t>https://www.meteorologia.gov.py/wp-content/uploads/2024/06/precip_diaria-4.pdf</t>
  </si>
  <si>
    <t>Poblacion en General</t>
  </si>
  <si>
    <t xml:space="preserve">Poblacion de los distintos sectores informados. </t>
  </si>
  <si>
    <t xml:space="preserve">GESTIÓN PARA LA ELABORACIÓN DE BOLETINES METEOROLÓGICOS DIARIOS </t>
  </si>
  <si>
    <t>BRINDAR PRONOSTICOS DEL TIEMPO A 5 DIAS PARA LA CAPITAL DEL PAIS Y A 3 DIAS PARA LAS CAPITALES DEPARTAMENTALES</t>
  </si>
  <si>
    <t>INFORMAR A LA PROBLACIÓN CON LOS PRONOSTICOS DIARIOS DE LAS POSIBLES CONDICIONES FUTURAS DEL TIEMPO</t>
  </si>
  <si>
    <t xml:space="preserve">BRINDAR INFORMACION ACTUALIZADA REFERENTE A L TIEMPO PARA LA TOMA DE DECISIONES  OPORTUNAS </t>
  </si>
  <si>
    <t>GESTIÓN PARA LA ELABORACIÓN DE BOLETINES ESPECIALES</t>
  </si>
  <si>
    <t>BRINDAR PERSPECTIVAS DE LAS CONDICIONES ATIPICAS O SEVERAS DEL TIEMPO PREVISTAS</t>
  </si>
  <si>
    <t xml:space="preserve">CONTRIBUIR A SALVAGUARDAR LAS VIDAS Y BIENES DE LAS PERSONAS </t>
  </si>
  <si>
    <t>INFORMAR A LA POBLACIÓN EN GENERAL ANTE EVENTOS ADEVERSOS DEL TIEMPO</t>
  </si>
  <si>
    <t>GESTION PARA LA REALIZACIÓN DEL BRIEFING METEOROLOGICO PARA LA B. YASYRETA</t>
  </si>
  <si>
    <t xml:space="preserve">BRINDAR UN RESUMEN DE LAS CONDICIONES PREVISTAS EN LA CUENCA DE INTERES </t>
  </si>
  <si>
    <t>BRINDAR SOPORTE PARA LA TOMA DE DECISIONES POR PARTE DE FUNCIONARIOS DE LA B. YASYRETA</t>
  </si>
  <si>
    <t>FUNCIONARIOS DE LA B. YASYRETA</t>
  </si>
  <si>
    <t>BRINDAR SOPORTE CON INFORMACION  ACTUALIZADA REFERENTE A LAS PREVISIONES PARA LA TOMA DE DECISIONES</t>
  </si>
  <si>
    <t xml:space="preserve">ELABORAR Y BRINDAR PRONOSTICOS METEOROLOGICOS ACTUALIZADOS PARA LOS DIFERENTES USUARIOS, DE MANERA PERSONALIZADA </t>
  </si>
  <si>
    <t>BRINDAR INFORMACION SOBRE LAS CONDICONES DEL TIEMPO PREVISTAS PARAEN FORMA PERSONALIZADA PARA CADA USUARIO SOLICITANTE</t>
  </si>
  <si>
    <t xml:space="preserve">PROVEER INFORMACION OPORTUNA </t>
  </si>
  <si>
    <t>GESTIÓN PARA LANZAMIENTO DE RADIO SONDEOS DIARIOS DESDE EL AISP</t>
  </si>
  <si>
    <t>BRINDAR DATOS METEOROLÓGICOS EN LA VERTICAL DE LA ATMÓSFERA</t>
  </si>
  <si>
    <t xml:space="preserve">PROVEER DATOS DE ALTURA PARA LA COMUNIDAD INTERNACIONAL E INTERNACIONAL. </t>
  </si>
  <si>
    <t xml:space="preserve">COMUNIDAD AERONÁUTICA, COMUNIDAD INTERNACIONAL Y NACIONAL. </t>
  </si>
  <si>
    <t xml:space="preserve">DATOS OPORTUNOS </t>
  </si>
  <si>
    <t>https://weather.uwyo.edu/upperair/sounding.html</t>
  </si>
  <si>
    <t>GESTION PARA LA ELABORACION DE MENSAJES OPMET AISP-AIG Y AERODROMOS INTERIOR</t>
  </si>
  <si>
    <t xml:space="preserve">ELABORAR INFORMACION METEOROLOGICA Y MENSAJES AERONÁUTICOS </t>
  </si>
  <si>
    <t>BRINDAR INFORMACION AERONÁUTICA ACERCA DE LAS CONDICIONES EN CADA AEROPUERTO, COMO ASI TAMBIEN UN PRONOSTICO  PARA DICHOS AIG Y AISP.</t>
  </si>
  <si>
    <t>GARANTIZAR LAS OPERACIONES AERONAUTICAS</t>
  </si>
  <si>
    <t>- AMHS https://www.redemet.aer.mil.br/  https://www.meteorologia.gov.py/metaeronautica/</t>
  </si>
  <si>
    <t xml:space="preserve">GESTION PARA LA EMISIÓN DE ALERTAS TEMPRANAS EN FORMATO CAP ( Protocolo de Alerta Común, C.A.P. (por sus siglas en inglés) </t>
  </si>
  <si>
    <t>ADVERTIR A LA COMUNIDAD NACIONAL E INTERNACIONAL SOBRE LA POSIBLE OCURRENCIA DE EVENTOS METEOROLÓGICOS DE ALTO IMPACTO</t>
  </si>
  <si>
    <t>PROPORCIONAR INFROMACIÓN METEOROLÓGICA ESTANDARIZADA A LA COMUNIDAD NACIONAL E INTERNACIONAL</t>
  </si>
  <si>
    <t>COMUNIDAD NACIONAL E INTERNACIONAL</t>
  </si>
  <si>
    <t xml:space="preserve">PROPORCIONAL INFORMACIÓN OPORTUNA PARA SALVAGUARDAR LA VIDA Y LOS BIENES. </t>
  </si>
  <si>
    <t>https://severeweather.wmo.int/v2/index.html</t>
  </si>
  <si>
    <t>GESTION PARA LA PROVISION DE CARPETAS PARA INFORMACIÓN METEOROLÓGICA AERONÁUTICA</t>
  </si>
  <si>
    <t>BRINDAR INFROMACIÓN METEOROLÓGICA AERONÁUTIA DE ACUERDO A LA REGLAMENTACIÓN NACIONAL DINAC R3</t>
  </si>
  <si>
    <t>INFORMACIÓN METEOROLÓGICA AERONÁUTICA OPORTUNA</t>
  </si>
  <si>
    <t xml:space="preserve">CUMPLIMIENTO DE LA NORMATIVA Y INFORMACIÓN METEOROLÓGICA OPORTUNA A LOS EXPLOTADORES AÉREOS. </t>
  </si>
  <si>
    <t>MENOR CUANTIA NACIONAL N° 04/2024, "ADQUISICIÓN DE IMPRESOS Y FORMULARIOS PARA LA DMH"</t>
  </si>
  <si>
    <t>GENERACIÓN DE DATOS DE SINÓPTICOS DE 20 (VEINTE) ESTACIONES METEOROLÓGICOS CONVENCIONALES</t>
  </si>
  <si>
    <t>Resolucion Nº 862/2024 de fecha: 04/06/2024</t>
  </si>
  <si>
    <t>Por la que se autoriza la implementacion del componente de Gestion de Riesgos de Corrupcion para la contruccion del Mapa de Riesgo de Corrupcion  de la Direccion Nacional de Aeronautica Civil</t>
  </si>
  <si>
    <t xml:space="preserve"> </t>
  </si>
  <si>
    <r>
      <t>Periodo del informe:</t>
    </r>
    <r>
      <rPr>
        <b/>
        <sz val="14"/>
        <color rgb="FF1809D9"/>
        <rFont val="Garamond"/>
        <family val="1"/>
      </rPr>
      <t>TERCER INFORME PARCIAL:  JULIO - AGOSTO - SETIEMBRE.</t>
    </r>
  </si>
  <si>
    <t>Julio</t>
  </si>
  <si>
    <t>Agosto</t>
  </si>
  <si>
    <t>Setiembre</t>
  </si>
  <si>
    <t>Resultados Logrados (al 30/09/2024)</t>
  </si>
  <si>
    <t>Ejecutado Primer, Segundo y Tercer Trimestre</t>
  </si>
  <si>
    <t>Abg. Maria Liz Viveros de Bazan</t>
  </si>
  <si>
    <t>No Respondidos 2 - Reconsideración 1</t>
  </si>
  <si>
    <t>Infracción a Leyes Especiales</t>
  </si>
  <si>
    <t>Desestimada en Institución</t>
  </si>
  <si>
    <t>https://denuncias.gov.py/portal-publico/seguimiento-denuncia/17387</t>
  </si>
  <si>
    <t>https://denuncias.gov.py/portal-publico/seguimiento-denuncia/17822</t>
  </si>
  <si>
    <t>DIRECCIÓN DE AEROPUERTO</t>
  </si>
  <si>
    <t>5- INDICADORES MISIONALES DE RENDICIÓN DE CUENTAS AL CIUDADANO</t>
  </si>
  <si>
    <t>5.1- Indicadores Misionales Identificados</t>
  </si>
  <si>
    <t>INFORME DE GESTION DEL 3er, TRIMESTRE</t>
  </si>
  <si>
    <t xml:space="preserve">INFORME DE GESTION DEL 3er TRIMESTRE - PUBLICADOS EN PAG WEB </t>
  </si>
  <si>
    <t>APROBADO TREINTA Y CINCO (35) EN 3er. TRIMESTRE</t>
  </si>
  <si>
    <t>PENDIENTE DE APORBACION POR LA MAXIMA AUTORIDAD - 7 INSPECCIONES CERRADAS EN EL 3ER. TRIMESTRE</t>
  </si>
  <si>
    <t xml:space="preserve">COMPAÑÍAS AÉREAS , PASAJEROS, CARGA , EMPRESAS DE LOGÍSTICA, AUTORIDADES AERONAÚTICAS DE LA REGIÓN. </t>
  </si>
  <si>
    <t>COMPAÑÍAS AÉREAS , ESCUELAS DE INSTRUCCIÓN, ESCUELAS DE ENTRENAMIENTO, ORGANIZACIONES DE MANTENIMIENTO APROBADAS, ACTIVIDADES ESPECIALIZADAS TRABAJO AÉREO.</t>
  </si>
  <si>
    <t>4) AUDITAR A LOS TITULARES DE  CERTIFICADOS VIGENTES RELATIVOS A ACTIVIDADES DE AVIACIÓN CIVIL,  A FIN DE VERIFICAR LA CAPACIDAD ECONÓMICA-FINANCIERA DE LOS MISMOS.</t>
  </si>
  <si>
    <t>COMPAÑÍAS AÉREAS , ESCUELAS DE INSTRUCCIÓN, ORGANIZACIÓN DE MANTENIMIENTO APROBADAS, TRABAJO AÉREO</t>
  </si>
  <si>
    <t>CONTROL Y VIGILANCIA DE LA EXPEDICIÓN DE LOS CERTIFICADOS MÉDICOS AERONÁUTICOS (CMA) A MÉDICOS EXAMINADORES AERONÁUTICOS –AME.</t>
  </si>
  <si>
    <t>DAR CUMPLIMIENTO AL PLAN ANUAL DE ACTIVIDADES DE CONTROL DE CALIDAD AÑO 2024 EN CUMPLIMIENTOS A LOS REQUERIMIENTOS NORMATIVOS VIGENTES</t>
  </si>
  <si>
    <t>IDENTIFICAR NIVELES DE CUMPLIMIENTO DE LAS NORMATIVAS VIGENTES EN MATERIA DE SEGURIDAD DE LA AVIACION CIVIL</t>
  </si>
  <si>
    <t>3.4- Servicios o Productos Misionales (Depende de la Naturaleza de la Misión Institucional, puede abarcar un Programa o Proyecto)</t>
  </si>
  <si>
    <t>Certificaciones de Seguridad Operacional</t>
  </si>
  <si>
    <t>Vigilancia de los Servicios de Navegación Aérea, por Procesos Certificados Según Norma ISO 9001:2015, en cumplimiento a los Estandares de la Seguridad Operacional de la OACI.</t>
  </si>
  <si>
    <t>Proveedores internos y externos, usuarios intternos y externos, población aeronautica</t>
  </si>
  <si>
    <t>Memorándum AG Nº 28/24</t>
  </si>
  <si>
    <t>Informe de Arqueos de  Fondo Fijo correspondiente al Mes de Setiembre 2024</t>
  </si>
  <si>
    <t>Memorándum AG Nº 29/24</t>
  </si>
  <si>
    <t>Informe de Arqueos de Cajas Perceptoras correspondiente al Mes de Setiembre 2024</t>
  </si>
  <si>
    <t>Memorándum A.F. Nº 31/24</t>
  </si>
  <si>
    <t>Memorándum A.F. Nº 32/24</t>
  </si>
  <si>
    <t>CAPACITACION EN EL AEROPUERTO INTERNACIONAL GUARANI DE MINGA GUAZU - DEPARTAMENTO DE ALTO PARANA</t>
  </si>
  <si>
    <t>Boletin Altura diario de ríos</t>
  </si>
  <si>
    <t>Poner a disposición de los usuarios gráficos de las variaciones dirias del nivel en los principales puertos de los río Paraguay y Paraná.</t>
  </si>
  <si>
    <t>Operativizar los productos de ambos departamentos (Pronósticos hidrológicos y monitoreo hidrológico)</t>
  </si>
  <si>
    <t>Usuarios en general, y en particular los sectores de hidrología.</t>
  </si>
  <si>
    <t>https://www.meteorologia.gov.py/wp-content/uploads/2024/10/altura_diaria.pdf</t>
  </si>
  <si>
    <t>Boletín pronóstico hidrolóigco semanal (En conjunto ANNP-SEN-DMH)</t>
  </si>
  <si>
    <t>Presentar una proyección semanal del nivel del río en los principales puertos del río Paraguay.</t>
  </si>
  <si>
    <t>Usuarios varios: SEN, ANNP, MOPC, MADES, entre otros.</t>
  </si>
  <si>
    <t>https://www.meteorologia.gov.py/wp-content/uploads/2024/09/Boletin_hidrologico_30_set2024-1.pdf</t>
  </si>
  <si>
    <t>Boletín diario bajante del río Paraguay</t>
  </si>
  <si>
    <t>Poner a disposición del publico las variaciones diarias en relación a los mínimos históricos del nivel del río en los principales puertos.</t>
  </si>
  <si>
    <t>Usuarios varios: SEN, ANNP, MOPC, MADES, entre otros relacionados a la hidrología.</t>
  </si>
  <si>
    <t>https://www.meteorologia.gov.py/wp-content/uploads/2024/10/Boletin_monitoreo.pdf</t>
  </si>
  <si>
    <t>Boletín de monitoreo trimestral del cuencas</t>
  </si>
  <si>
    <t>Presentar mapas trimestrales sobre las condiciones de la precipitación, su anomalía así como el índice estandarizado de precipitación para las principales cuencas del país y la región.</t>
  </si>
  <si>
    <t>Usuarios en general, y en particular los sectores de hidrología, agricultura, entre otros.</t>
  </si>
  <si>
    <t>https://www.meteorologia.gov.py/wp-content/uploads/2024/09/Monitoreo_trimestral-Cuencas-1.pdf</t>
  </si>
  <si>
    <t>Boletín de monitoreo mensual del cuencas</t>
  </si>
  <si>
    <t>Presentar mapas mensuales sobre las condiciones de la precipitación, su anomalía así como el índice estandarizado de precipitación para las principales cuencas del país y la región.</t>
  </si>
  <si>
    <t>https://www.meteorologia.gov.py/wp-content/uploads/2024/09/Monitoreo-Mensual-Cuencas-1.pdf</t>
  </si>
  <si>
    <t xml:space="preserve">Boletín de resúmen hidrológico mensual </t>
  </si>
  <si>
    <t>Presentar un resumen de las estadísticas mensuales del nivel del río Paraguay en los principales puertos de análisis.</t>
  </si>
  <si>
    <t>https://www.meteorologia.gov.py/wp-content/uploads/2024/09/Resumen-mensual.pdf</t>
  </si>
  <si>
    <t>Boletín de Pronóstico hidrológico mensual</t>
  </si>
  <si>
    <t>Presentar las perspectivas del nivel del río Paraguay para un horizonte de pronóstico de 1 mes.</t>
  </si>
  <si>
    <t>Usuarios en general, SEN, ANNP, MOPC, MADESy en particular los sectores de hidrología.</t>
  </si>
  <si>
    <t>https://www.meteorologia.gov.py/wp-content/uploads/2024/10/Pronostico-Hidrologico-Mensual.pdf</t>
  </si>
  <si>
    <t>Boletín de Pronóstico hidrológico trimestral</t>
  </si>
  <si>
    <t>Presentar las perspectivas trimestrales del nivel del río Paraguay.</t>
  </si>
  <si>
    <t>Usuarios en general, SEN, ANNP, MOPC, MADES y en particular los sectores de hidrología.</t>
  </si>
  <si>
    <t>https://www.meteorologia.gov.py/wp-content/uploads/2024/09/Pronostico-Hidrologico-Trimestral-1.pdf</t>
  </si>
  <si>
    <t>Boletín de pronósticos de caudales en el río Paraguay</t>
  </si>
  <si>
    <t>Presentar la tendencia de la precipitación y el caudal diario en puertos de interés del río Paraguay para los próximos 4 meses.</t>
  </si>
  <si>
    <t>https://www.meteorologia.gov.py/pronostico-de-caudales/</t>
  </si>
  <si>
    <t>Boletín de pronósticos de caudales en el río Paraná</t>
  </si>
  <si>
    <t>Presentar la tendencia de la precipitación y el caudal diario en puertos de interés del río Paraná para los próximos 4 meses.</t>
  </si>
  <si>
    <t>Informes varios: récords del nivel del río Paraguay, entre otros.</t>
  </si>
  <si>
    <t>Informes e infografías varias relacionados a los récords registrados en distintos puertos del río Paraguay.</t>
  </si>
  <si>
    <t>https://www.meteorologia.gov.py/2024/09/nuevo-record-consecutivo-del-nivel-del-rio-en-el-puerto-de-asuncion-30-de-setiembre-de-2024/</t>
  </si>
  <si>
    <t>Participación como expositor en el Conversatorio Nacional "Bajante crítica del río Paraguay"</t>
  </si>
  <si>
    <t>Presentación realizada por parte de funcionarios de esta gerencia sobre las condiciones actuales del río Paraguay y sus proyecciones.</t>
  </si>
  <si>
    <t>https://www.facebook.com/dmhparaguay/posts/convocatoria-p%C3%BAblica-al-conversatorio-nacional-bajante-hist%C3%B3rica-del-r%C3%ADo-paragua/929531105872000/</t>
  </si>
  <si>
    <t>Actualizacion del nivel del río tanto en puertos del río Paraguay como Paraná</t>
  </si>
  <si>
    <t>Carga y actualización de datos de nivel del río de distintos puertos del río Paraguay y Paraná.</t>
  </si>
  <si>
    <t>https://www.meteorologia.gov.py/nivel-rio/indexconvencional.php</t>
  </si>
  <si>
    <t>Entrega de pedidos</t>
  </si>
  <si>
    <t>Procesamiento de pedidos provenientes del departamento de Servicios al público de la DMH (entrega de datos de caudal y nivel según requerimiento de los interesados).</t>
  </si>
  <si>
    <t>EVALUACIÓN DEL LLAMADO DE ADQUISICION DE EQUIPO ELETROGENO DE 200 KVA PARA EL CMN ID: 448531</t>
  </si>
  <si>
    <t>https://www.contrataciones.gov.py/licitaciones/adjudicacion/1ef77529-e950-6d7c-90d1-8d6ac10a1327/resumen-adjudicacion.html</t>
  </si>
  <si>
    <t>GESTION Y SEGUIMIENTO DEL LLAMADO DE COURRIER NACIONAL E INTERNACIONAL PARA LA DMH ID: 448179</t>
  </si>
  <si>
    <t>https://www.contrataciones.gov.py/licitaciones/convocatoria/1ef6c437-321e-621a-84ee-3bf30727d5b8.html</t>
  </si>
  <si>
    <t>GESTION Y SEGUIMIENTO DEL LLAMADO DE MANTENIMIENTO Y REPARACION DE OFICINAS DE LA DMH ID Nº 448219</t>
  </si>
  <si>
    <t>https://www.contrataciones.gov.py/licitaciones/convocatoria/1ef74343-64d2-6cfc-8632-cbd88bb7d585.html</t>
  </si>
  <si>
    <t>GESTION Y SEGUIMIENTO DEL LLAMADO DE SERVICIO DE MANTENIMIENTO Y REPARACIÓN DE GRUPOS ELECTROGENOS DEL CMN - RADAR METEOROLÓGICO, DATACENTER CABECERA NORTE AISP, AERODROMOS DEL INTERIOR Y ADQUISICION DE TRANSFORMADOR ELECTRICO PARA LA DMH ID Nº 448272</t>
  </si>
  <si>
    <t>https://www.contrataciones.gov.py/licitaciones/convocatoria/1ef80b5a-19c5-6720-838a-9f3d71f46deb.html</t>
  </si>
  <si>
    <t>GESTION Y SEGUIMIENTO DEL LLAMADO DE SERVICIO DE LIMPIEZA DE JARDINES METEOROLOGICOS E HIDROLOGICOS DISTRIBUIDAS EN EL PAIS ID Nº 448290</t>
  </si>
  <si>
    <t>https://www.contrataciones.gov.py/licitaciones/convocatoria/1ef6a326-1021-61ee-b515-8fb83bbcdcba.html</t>
  </si>
  <si>
    <t>GESTION Y SEGUIMIENTO DEL LLAMADO DE MANTENIMIENTO PREVENTIVO Y ADQUISICION DE COMPONENTES DE LA RED DE ESTACIONES METEOROLOGICAS AUTOMATICAS DE LA DMH DINAC ID Nº 448301</t>
  </si>
  <si>
    <t>https://www.contrataciones.gov.py/licitaciones/convocatoria/1ef745d1-2994-6cfe-89e0-fb2626a92362.html</t>
  </si>
  <si>
    <t>GESTION Y SEGUIMIENTO DEL LLAMADO DE MANTENIMIENTO PREVENTIVO Y ADQUISICION DE SENSORES Y EQUIPOS PARA EL SISTEMA GENERADOR Y VISUALIZADOR DE DATOS METEOROLOGICOS AERONAUTICOS DEL AISP - DMA DINAC ID Nº 448302</t>
  </si>
  <si>
    <t>https://www.contrataciones.gov.py/licitaciones/planificacion/1eeee3ea-979f-61c8-b858-0700e9514d1d.html</t>
  </si>
  <si>
    <t>GESTION Y SEGUIMIENTO DEL LLAMADO DE MANTENIMIENTO PREVENTIVO Y CORRECTIVO DE RADAR METEOROLOGICO ID Nº 448431</t>
  </si>
  <si>
    <t>https://www.contrataciones.gov.py/licitaciones/planificacion/1eeeed9a-6ba6-68f0-b45f-9dc8241a3c62.html</t>
  </si>
  <si>
    <t>GESTION Y SEGUIMIENTO DEL LLAMADO DE ADQUISICION DE ESTACIONES METEOROLOGICAS, AERONAUTICAS O SINOPTICAS PRIMARIAS E HIDROLOGICAS,
SENSORES DE MEDICION Y OTROS PARA LA DMH DINAC ID Nº 448662</t>
  </si>
  <si>
    <t>https://www.contrataciones.gov.py/licitaciones/planificacion/1eeefbb8-27fe-6518-b657-6dc7cd41b2b5.html</t>
  </si>
  <si>
    <t>GESTION Y SEGUIMIENTO DEL LLAMADO DE SERVICIO DE MANTENIMIENTO, REPARACION DE GRUPO ELETROGENOS CMN RADAR MET. DATACENTER CABAECERA NORTE AISP. ADQUISCION DE TRANSFORMADOR ELECTRICOS Y OTROS ID: 448272</t>
  </si>
  <si>
    <t xml:space="preserve">JULIO A SETIEMBRE 28,3%                                ENERO A SETIEMBRE  56.7%                                                      </t>
  </si>
  <si>
    <t xml:space="preserve">GESTIÓN PARA LA ELABORACIÓN DE BOLETINES METEOROLÓGICOS DIARIOS  ESPECIALES PARA FIN DE SEMANA, FECHAS FESTIVAS, ACONTECIMIENTOS DE MASICA CONCURRENCIA, USUARIOS EN GENERAL. </t>
  </si>
  <si>
    <t>SENSICRED S.A.</t>
  </si>
  <si>
    <t>EJECUCIÓN</t>
  </si>
  <si>
    <t>https://www.contrataciones.gov.py/licitaciones/adjudicacion/1ef393fb-7e83-6a7a-b144-a134a9b159d5/resumen-adjudicacion.html</t>
  </si>
  <si>
    <t>TES INGENIERIA</t>
  </si>
  <si>
    <t>FINIQUITADO</t>
  </si>
  <si>
    <t>https://www.contrataciones.gov.py/licitaciones/adjudicacion/1ef3e0ad-db15-6bfe-a2f6-cf28cf194ab2/resumen-adjudicacion.html</t>
  </si>
  <si>
    <t>RAPTOR DE RAUL GERMAN PALACIOS PRINCIGALLI</t>
  </si>
  <si>
    <t>https://www.contrataciones.gov.py/sin-difusion-convocatoria/excepcion_adj/5bd6a4b7-33fa-48fe-9086-efc68eab2432.html</t>
  </si>
  <si>
    <t>MARESAGA S.R.L.</t>
  </si>
  <si>
    <t>https://www.contrataciones.gov.py/licitaciones/adjudicacion/1ef483bb-a41e-6496-a776-a310d6d1a01f/resumen-adjudicacion.html</t>
  </si>
  <si>
    <t>FUMIPRO DE DIEGO RAFAEL BECONI</t>
  </si>
  <si>
    <t>https://www.contrataciones.gov.py/licitaciones/adjudicacion/1ef44368-a82e-65ec-be62-8db1bb776712/resumen-adjudicacion.html</t>
  </si>
  <si>
    <t>https://www.contrataciones.gov.py/licitaciones/adjudicacion/1ef4b6d6-22b5-6d7a-b23f-097564048872/resumen-adjudicacion.html</t>
  </si>
  <si>
    <t>https://www.contrataciones.gov.py/licitaciones/adjudicacion/1ef4f527-d6a8-60f0-9f27-5bc5be326514/resumen-adjudicacion.html</t>
  </si>
  <si>
    <t>https://www.contrataciones.gov.py/licitaciones/adjudicacion/1ef54c37-a149-6708-b73f-53c5b70ff8fd/resumen-adjudicacion.html</t>
  </si>
  <si>
    <t>AUTOMOTIVE S.A.</t>
  </si>
  <si>
    <t>https://www.contrataciones.gov.py/licitaciones/adjudicacion/1ef55949-397a-6374-8287-71228ceb75ad/resumen-adjudicacion.html</t>
  </si>
  <si>
    <t>TIME S.R.L.</t>
  </si>
  <si>
    <t>https://www.contrataciones.gov.py/licitaciones/adjudicacion/1ef55acd-e0d4-6ba8-9bdb-41cf581dd816/resumen-adjudicacion.html</t>
  </si>
  <si>
    <t>CAFÉ CORNER S.R.L.</t>
  </si>
  <si>
    <t>https://www.contrataciones.gov.py/licitaciones/adjudicacion/1ef564dd-c658-6a44-ab38-a75d26d9c0f4/resumen-adjudicacion.html</t>
  </si>
  <si>
    <t>TELEFONICA CELULAR DEL PARAGUAY (TELECEL S.A.E.)</t>
  </si>
  <si>
    <t>https://www.contrataciones.gov.py/licitaciones/adjudicacion/1ef558f6-ff31-6818-bfd5-4b78d230e999/resumen-adjudicacion.html</t>
  </si>
  <si>
    <t>OMNI  S.A.</t>
  </si>
  <si>
    <t>https://www.contrataciones.gov.py/licitaciones/adjudicacion/1ef565f5-f098-6df4-9460-8f20b3a9fa72/resumen-adjudicacion.html</t>
  </si>
  <si>
    <t>ENVING S.A.</t>
  </si>
  <si>
    <t>https://www.contrataciones.gov.py/licitaciones/adjudicacion/1ef4db7c-b7c9-6d7e-a4e9-0ba01f9be261/resumen-adjudicacion.html</t>
  </si>
  <si>
    <t>CESAR ARGUELLO</t>
  </si>
  <si>
    <t>https://www.contrataciones.gov.py/licitaciones/adjudicacion/1ef5a4f1-88bd-6c44-b928-dddbe0cc90c6/resumen-adjudicacion.html</t>
  </si>
  <si>
    <t>INGENIERIA SISTEMA Y CONSULTORIA S.A</t>
  </si>
  <si>
    <t>https://www.contrataciones.gov.py/licitaciones/adjudicacion/1ef5e3ef-2c69-62a8-9c42-21461590d8db/resumen-adjudicacion.html</t>
  </si>
  <si>
    <t>BRITAM S.A.</t>
  </si>
  <si>
    <t>https://www.contrataciones.gov.py/licitaciones/adjudicacion/1ef534d7-30d9-6116-9a37-33bbfa8232d2/resumen-adjudicacion.html</t>
  </si>
  <si>
    <t>ITINERA S.A.</t>
  </si>
  <si>
    <t>https://www.contrataciones.gov.py/licitaciones/adjudicacion/1ef5e4ca-db3d-61a4-b550-0da7d60c23cc/resumen-adjudicacion.html</t>
  </si>
  <si>
    <t>AVANTGARDE CONSULTING GROUP</t>
  </si>
  <si>
    <t>https://www.contrataciones.gov.py/licitaciones/adjudicacion/1ef69297-105c-6694-b046-8df83af87915/resumen-adjudicacion.html</t>
  </si>
  <si>
    <t>LA DISCIPLINA S.A.</t>
  </si>
  <si>
    <t>https://www.contrataciones.gov.py/licitaciones/adjudicacion/1ef48eb1-a25a-6762-942b-2393892bc675/resumen-adjudicacion.html</t>
  </si>
  <si>
    <t>https://www.contrataciones.gov.py/licitaciones/adjudicacion/1ef6b8de-06bc-65a4-9d2b-9f89d791fc2a/resumen-adjudicacion.html</t>
  </si>
  <si>
    <t>SETCOM DE JOSÉ ANTONIO DUARTE SANTA CRUZ</t>
  </si>
  <si>
    <t>https://www.contrataciones.gov.py/licitaciones/adjudicacion/1ef6bb52-ef11-62de-8a2f-9147d656bba5/resumen-adjudicacion.html</t>
  </si>
  <si>
    <t>INFOMINGA DE ROQUE MILCIADES GAMARRA FOLGIARINI</t>
  </si>
  <si>
    <t>https://www.contrataciones.gov.py/licitaciones/adjudicacion/1ef6ed2e-8d65-6b4e-a7cc-ab563f8b80ae/resumen-adjudicacion.html</t>
  </si>
  <si>
    <t>MOVITEC S.R.L.</t>
  </si>
  <si>
    <t>https://www.contrataciones.gov.py/licitaciones/adjudicacion/1ef6ed0d-2625-66e4-a05b-152270b1975b/resumen-adjudicacion.html</t>
  </si>
  <si>
    <t>EXEC CONSULTORES</t>
  </si>
  <si>
    <t>https://www.contrataciones.gov.py/licitaciones/adjudicacion/1ef74271-1fad-6258-bb83-1fb620bc4cf6/resumen-adjudicacion.html</t>
  </si>
  <si>
    <t>HOMERO S.A.</t>
  </si>
  <si>
    <t>https://www.contrataciones.gov.py/licitaciones/adjudicacion/1ef6ba29-6729-636e-bc85-9ddbca9cd080/resumen-adjudicacion.html</t>
  </si>
  <si>
    <t>TECH ENTERPRISE S.A.</t>
  </si>
  <si>
    <t>https://www.contrataciones.gov.py/licitaciones/adjudicacion/1ef74502-e41e-68ce-adb3-0106511c484f/resumen-adjudicacion.html</t>
  </si>
  <si>
    <t>MENOR CUANTIA NACIONAL N° 06/24 "CONTRATACIÓN DE SERVICIO CEREMONIAL Y OTROS PARA EL INAC"</t>
  </si>
  <si>
    <t>MENOR CUANTIA NACIONAL N° 01/24 "ADECUACIÓN DE OFICINAS ADMINISTRATIVAS DE AERONÁUTICA Y OTROS"</t>
  </si>
  <si>
    <t>CE N° 07/2024 AMPARADO EN LA URGENCIA IMPOSTERGABLE PARA EL SERVICIO DE CONTROL INTEGRAL DE FAUNA PARA EL AISP</t>
  </si>
  <si>
    <t>MENOR CUANTIA NACIONAL N° 13/24 "ADQUISICIÓN DE CCR PARA EL SISTEMA DE TELECOMUNICACIONES AERONÁUTICAS"</t>
  </si>
  <si>
    <t>MENOR CUANTIA NACIONAL N° 07/24 "CONTRATACIÓN DE SERVICIO DE FUMIGACIÓN PARA EL INAC Y HANGAR DINAC-KOICA"</t>
  </si>
  <si>
    <t>MENOR CUANTIA NACIONAL N° 21/24 "CONTRATACIÓN DE SEGURO PARA VEHICULOS DE LA DINAC"</t>
  </si>
  <si>
    <t>LICITACIÓN PUBLICA NACIONAL N° 02/2024 “CONTRATACIÓN DE SEGUROS VARIOS PARA LA DMH”</t>
  </si>
  <si>
    <t>MENOR CUANTIA NACIONAL Nº 14/24 "CONTRATACION DE SERVICIO DE CEREMONIAL Y OTROS PARA LA DINAC".</t>
  </si>
  <si>
    <t>MENOR CUANTIA NACIONAL Nº 05/24 "ADQUISICION DE REPUESTOS PARA MOVILES DE LA DINAC"</t>
  </si>
  <si>
    <t>MENOR CUANTIA NACIONAL Nº 12/24 " ADQUISICION DE TARJETAS PARA CARNETS DE IDENTIFICACION Y ACCESORIOS”</t>
  </si>
  <si>
    <t>MENOR CUANTIA NACIONAL Nº 09/24 "ALQUILER DE MAQUINA EXPENDEDORA DE CAFÉ PARA EL INAC"</t>
  </si>
  <si>
    <t>MENOR CUANTIA NACIONAL Nº 19/24 "CONTRATACION DE SERVICIO DE VIDEO CABLE E INTERNET WIFI PARA LA DINAC"</t>
  </si>
  <si>
    <t>LICITACION PUBLICA NACIONAL N° 04/2024 “ADQUISICION DE SIMULADOR DE EQUIPOS DE RAYOS X PARA EL INAC”</t>
  </si>
  <si>
    <t>CONTRATACIÓN POR EXCEPCIÓN (CE) N° 03/2024 “MANTENIMIENTO DE CLIMATIZACIÓN RHOSS DEL AISP”</t>
  </si>
  <si>
    <t>MENOR CUANTIA NACIONAL Nº 17/24 "PROVISION, INSTALACION Y PUESTA EN MARCHA DE BOMBA DE AGUA SUMERGIBLE PARA EL CCU-MRA".</t>
  </si>
  <si>
    <t>MENOR CUANTIA NACIONAL Nº 11/24 "PROVISION E INSTALACION DE TABLERO DE TRANSFERENCIA AUTOMATICA PARA CCU-MRA".</t>
  </si>
  <si>
    <t>CONTRATACIÓN POR EXCEPCIÓN (CE) N° 05/2024 “MANTENIMIENTO DE CLIMATIZACIÓN CARRIER DEL AISP”.</t>
  </si>
  <si>
    <t xml:space="preserve">MENOR CUANTIA NACIONAL Nº 15/24 "PROVISION E INSTALACION DE PORTONES AUTOMATIZADOS EN EL AIG". </t>
  </si>
  <si>
    <t>MENOR CUANTIA NACIONAL Nº 08/24 "SERVICIO DE CONSULTORIA PARA EL FORTALECIMIENTO INSTITUCIONAL"</t>
  </si>
  <si>
    <t>CONTRATACIÓN POR EXCEPCIÓN (CE) N° 04/2024 “CONTRATACIÓN DE SERVICIO DE RECOLECCIÓN DE  BASURA PARA EL INAC”.</t>
  </si>
  <si>
    <t>MENOR CUANTIA NACIONAL Nº 16/24 "CONTRATACION DE SERVICIO DE LIMPIEZA DE VIDRIOS DE LA TORRE DE CONTROL AIG".</t>
  </si>
  <si>
    <t>MENOR CUANTIA NACIONAL Nº 23/24 "ADQUISICIÓN DE RADIO DIFUSIÓN EN BANDA AERONÁUTICA/COMERCIAL".</t>
  </si>
  <si>
    <t xml:space="preserve">MENOR CUANTIA NACIONAL Nº 20/24 "MANTENIMIENTO DE CINTA CARRUSEL SALON DESEMBARQUE DEL AIG" </t>
  </si>
  <si>
    <t>MENOR CUANTIA NACIONAL Nº 31/2024 "MANTENIMIENTO DE EQUIPO PLATAFORMA TIPO TIJERA ELÉCTRICA DEL AIG".</t>
  </si>
  <si>
    <t>MENOR CUANTIA NACIONAL Nº 18/2024 “SERVICIO DE CONSULTORIA PARA EL MANTENIMIENTO Y LA MEJORA CONTINUA DEL SISTEMA DE GESTIÓN DE CALIDAD ISO 9001:2015 VINCULADOS A LOS PROCESOS DEPENDIENTES DE LA DIRECCIÓN DE AEROPUERTOS” .</t>
  </si>
  <si>
    <t xml:space="preserve">MENOR CUANTIA NACIONAL Nº 37/2024 "ADQUISICION Y MONTAJE DE PUERTAS AUTOMATICAS PARA EL AISP" </t>
  </si>
  <si>
    <t>MENOR CUANTIA NACIONAL Nº 28/2024 "ADQUISICION DE ESTRUCTURAS DE METAL PARA LA RED HIDRO-METEOROLOGICAS”.</t>
  </si>
  <si>
    <t>BIENES DE CONSUMODE OFICINAS E INSUMOS</t>
  </si>
  <si>
    <t>OTROS GASTOS DE INVERSION Y REPARACION MAYORES</t>
  </si>
  <si>
    <t>Línea Transversal del Plan Nacional de Desarrollo 2030 - PND 2030: "Gestión Pública Eficiente y Transparente". Las iniciativas se encuentran vinculadas con el Objetivo de Desarrollo Sostenible (ODS) N°16, el cual trata sobre Paz, Justicia e Instituciones Sólidas, cuya meta N° 7 específicamente guarda relación con garantizar la adopción en todos los niveles de decisiones inclusivas, participativas y representativas que respondan a las necesidades</t>
  </si>
  <si>
    <t>Línea Transversal del Plan Nacional de Desarrollo 2030 - PND 2030: "Gestión Pública Eficiente y Transparente". Las iniciativas se encuentran vinculadas con el Objetivo de Desarrollo Sostenible (ODS) N°16, el cual trata sobre Paz, Justicia e Instituciones Sólidas, cuya meta N° 6 específicamente guarda relación con crear a todos los niveles instituciones eficaces y transparentes que rindan cuentas</t>
  </si>
  <si>
    <t>METAS DEL OBJETIVO 16</t>
  </si>
  <si>
    <t>OBJETIVO 16: PROMOVER SOCIEDADES JUSTAS, PACIFICAS E INCLUSIVAS</t>
  </si>
  <si>
    <t>16.1 Reducir significativamente todas las formas de violencia y las correspondientes tasas de mortalidad en todo el mundo.</t>
  </si>
  <si>
    <t>16.2 Poner fin al maltrato, la explotación, la trata y todas las formas de violencia y tortura contra los niños.</t>
  </si>
  <si>
    <t>16.3 Promover el estado de derecho en los planos nacional e internacional y garantizar la igualdad de acceso a la justicia para todos.</t>
  </si>
  <si>
    <t>16.4 De aquí a 2030, reducir significativamente las corrientes financieras y de armas ilícitas, fortalecer la recuperación y devolución de los activos robados y luchar contra todas las formas de delincuencia organizada.</t>
  </si>
  <si>
    <t>16.5 Reducir considerablemente la corrupción y el soborno en todas sus formas.</t>
  </si>
  <si>
    <t>16.6 Crear a todos los niveles instituciones eficaces y transparentes que rindan cuentas.</t>
  </si>
  <si>
    <t>16.7 Garantizar la adopción en todos los niveles de decisiones inclusivas, participativas y representativas que respondan a las necesidades.</t>
  </si>
  <si>
    <t>16.8 Ampliar y fortalecer la participación de los países en desarrollo en las instituciones de gobernanza mundial.</t>
  </si>
  <si>
    <t>16.9 De aquí a 2030, proporcionar acceso a una identidad jurídica para todos, en particular mediante el registro de nacimientos.</t>
  </si>
  <si>
    <t>16.10 Garantizar el acceso público a la información y proteger las libertades fundamentales, de conformidad con las leyes nacionales y los acuerdos internacionales.</t>
  </si>
  <si>
    <t>16.a Fortalecer las instituciones nacionales pertinentes, incluso mediante la cooperación internacional, para crear a todos los niveles, particularmente en los países en desarrollo, la capacidad de prevenir la violencia y combatir el terrorismo y la delincuencia.</t>
  </si>
  <si>
    <t>16.b Promover y aplicar leyes y políticas no discriminatorias en favor del desarrollo sostenible.</t>
  </si>
  <si>
    <t>Reglamentos: 
• DINAC R 2 – (Para aprobación por Resolución)
• DINAC R3
• DINAC R4 – (RES N° 1570/2024]
• DINAC R5
• DINAC R 10 Vol. I, II, III, IV, V, VI – (Para aprobación por Resolución)
• DINAC R 11
• DINAC R 12 – (Para aprobación por Resolución)
• DINAC R 15 – (Publicación Temporal)
• PANS AIM 10066 – (Para aprobación por Resolución)
• Manual de Cálculo de Capacidad de Pista y Sector ATC (Para aprobación por Resolución)</t>
  </si>
  <si>
    <t>APROBACION DE LOS DISTINTOS TRABAJOS AEREO    (LANZAMIENTO DE PARACAIDISTAS, VUELO DE DRON, FESTIVAL AEREO, JUEGO DE LUCES Y HUMO, ACTIVACION DE AREA RESTRINGIDAS)</t>
  </si>
  <si>
    <t>USUARIO EN GENERAL</t>
  </si>
  <si>
    <t>En fecha: 19 y 20 de Setiembre del 2024, como segunda fase de implementación del componente en la DINAC, se realizó jornadas de inducción, acompañamiento y llenado en la Plataforma dirigido al Administrador, Gerentes y Jefes de Departamentos  que ocupan cargos en el Aeropuerto Internacional Guarani de Minga Guazu - Departamento de Alto Parana, quienes se registraron en el sistema mediante un usuario y contraseña, utilizando su correo electronico personal asignado a cada servidor público, tomando como indicador los cargos descriptos en la nómina de funcionarios según las áreas aprobadas en el organigrama institucional con una expectativa de participación de un rango promedio de 30 funcionarios. Las  preguntas relacionadas eran sobre Constitución Nacional, Ley N° 1626/2000, Manual de Rendición de Cuentas al Ciudadano, Norma 2015, Transparencia, Convenciones aprobadas y ratificadas por la República de Paraguay de Lucha contra la Corrupción, alcance de la SENAC, Código de Ética, Denuncias, Ley 1535/99, Conflicto de Intereses en la función Pública, Contrataciones públicas, ENIT, por citar algunos de temas de interes.</t>
  </si>
  <si>
    <t>Concurso de Meritos</t>
  </si>
  <si>
    <t>Memo Atencion al Usuario  AIG Nº 04/2024</t>
  </si>
  <si>
    <t xml:space="preserve">* Comparativo de Ingreso y Egresos (2023-2024).                            * Tablero de llamados en gestion AIG.                                                                        * Adquisición de POS/ BANCARD, para la Sección de Caja OPS, como medio de pago de los servicios, proporcionando a los clientes más facilidades y opciones. Actualmente se cuenta con tres medios de pago que son en efectivo, transferencias bancarias y POS por tarjeta de crédito y débito.              </t>
  </si>
  <si>
    <t>Memo Gcia Administrativa AIG 16/24</t>
  </si>
  <si>
    <t xml:space="preserve"> Providencia GCA ADM AIG N° 59/2024</t>
  </si>
  <si>
    <t>Memo Protección del medio ambiente AIG N° 13/2024</t>
  </si>
  <si>
    <t>Memo  GOPS024/2024</t>
  </si>
  <si>
    <t>Movimiento de Pasajeros de Enero a Marzo 2024.</t>
  </si>
  <si>
    <t>Memo SDSA N° 12/2024</t>
  </si>
  <si>
    <t xml:space="preserve">Memo GSGCDA 01/2024                                               Presentación de Reunión de la Alta Dirección.                              Informe de Auditoria Externa de la empresa Bureau Veritas.                  </t>
  </si>
  <si>
    <t>Providencia GOPS de fecha 09-10-2024.</t>
  </si>
  <si>
    <t>Gerencia de Operaciones AISP        Adquisicion de muebles para la DINAC 1                                                           Capacitaciones realizadas al personal operativo (SMS, CRM, Mercancias peligrosas, Operacion en Rampa) .                        Reuniones con el Comite de Peligro Aviario y Comite de Seguridad).                                                 Inicio de proceso de certificación del AISP.                                                   Coordinación y preparación para el recibimiento de pasajeros y delaciones de las olimpiadas especiales.                                                   Contratación de servicio de cetreria para el control de peligro aviario durante los meses de agosto y setiembre.</t>
  </si>
  <si>
    <t xml:space="preserve"> Reporte sobre actividades realizadas en el año 2023.                                 Informe y fotos sobre el mantenimiento  e inspección en vuelo realizado a los equipamientos de los  sistemas de ayuda a la navegacion.                       Actualización del Sistema de comunicación ACC/APP-SGAS y TWR-SGAS.                               Informe de Movimiento de Aeronaves.                    Informe del cumplimiento del Plan de Capacitación.     </t>
  </si>
  <si>
    <t>Resumen de vuelos cargueros arribados en el AIG en cada mes del tercer  trimestre de 2024, con sus respectivos pesos totales mensuales de cargas desembarcadas.
Resumen de recaudación en guaraníes de tasas por almacenamiento con el IVA incluido de los meses del trimestre solicitado.
Cuadro comparativo.</t>
  </si>
  <si>
    <t xml:space="preserve">Sanitación continua del Aeropuerto Internacional Guaraní.                                                       Control de insectos y malezas de toda la terminal aérea, pistas de emergencia y sector ALS mediante LCO Nro. 28/2024 </t>
  </si>
  <si>
    <t xml:space="preserve">Capacitación del personal con cursos de formación operativa y administrativa.   Implementación de código QR para el acceso digital al centro de información y sugerencias para el FAL .   La implementación de personal operativo inclusivo para la cobertura de los vuelos frecuentes de las aerolíneas comerciales como así también de vuelos privados.    Actualización constante de la información referente a los vuelos comerciales sea esto cancelación, retraso, y/o otras informaciones importantes y esto es por medios tecnológicos disponibles (creación de grupo de WhatsApp) .   El acompañamiento constante en las gestiones admirativas y operativas para el buen uso de los recursos disponibles para así brindar un servicio de calidad en la atención de los usuarios en general. </t>
  </si>
  <si>
    <t xml:space="preserve">27 (VEINTISIETE) PERMISOS SOLICITADOS EN EL TRIMESTRE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</si>
</sst>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75">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sz val="11"/>
      <color theme="1"/>
      <name val="Calibri"/>
      <family val="2"/>
      <scheme val="minor"/>
    </font>
    <font>
      <b/>
      <u/>
      <sz val="14"/>
      <name val="Garamond"/>
      <family val="1"/>
    </font>
    <font>
      <sz val="11"/>
      <color theme="1"/>
      <name val="Garamond"/>
      <family val="1"/>
    </font>
    <font>
      <b/>
      <u/>
      <sz val="14"/>
      <color theme="1"/>
      <name val="Garamond"/>
      <family val="1"/>
    </font>
    <font>
      <sz val="12"/>
      <color theme="1"/>
      <name val="Garamond"/>
      <family val="1"/>
    </font>
    <font>
      <b/>
      <sz val="14"/>
      <color theme="1"/>
      <name val="Garamond"/>
      <family val="1"/>
    </font>
    <font>
      <b/>
      <sz val="12"/>
      <color theme="1"/>
      <name val="Garamond"/>
      <family val="1"/>
    </font>
    <font>
      <b/>
      <sz val="11"/>
      <color theme="1"/>
      <name val="Garamond"/>
      <family val="1"/>
    </font>
    <font>
      <b/>
      <u/>
      <sz val="13"/>
      <color theme="1"/>
      <name val="Garamond"/>
      <family val="1"/>
    </font>
    <font>
      <b/>
      <sz val="13"/>
      <color rgb="FF000000"/>
      <name val="Garamond"/>
      <family val="1"/>
    </font>
    <font>
      <b/>
      <sz val="13"/>
      <color theme="1"/>
      <name val="Garamond"/>
      <family val="1"/>
    </font>
    <font>
      <b/>
      <sz val="14"/>
      <color rgb="FF1809D9"/>
      <name val="Garamond"/>
      <family val="1"/>
    </font>
    <font>
      <sz val="11"/>
      <name val="Calibri"/>
      <family val="2"/>
      <scheme val="minor"/>
    </font>
    <font>
      <b/>
      <sz val="11"/>
      <color theme="1"/>
      <name val="Calibri"/>
      <family val="2"/>
      <scheme val="minor"/>
    </font>
    <font>
      <u/>
      <sz val="11"/>
      <color theme="10"/>
      <name val="Calibri"/>
      <family val="2"/>
      <scheme val="minor"/>
    </font>
    <font>
      <sz val="11"/>
      <color theme="1"/>
      <name val="Calibri"/>
      <family val="2"/>
    </font>
    <font>
      <b/>
      <sz val="11"/>
      <color theme="1"/>
      <name val="Calibri"/>
      <family val="2"/>
    </font>
    <font>
      <sz val="11"/>
      <color theme="1"/>
      <name val="Calibri"/>
      <family val="2"/>
      <scheme val="minor"/>
    </font>
    <font>
      <sz val="11"/>
      <color rgb="FF000000"/>
      <name val="Calibri"/>
      <family val="2"/>
    </font>
    <font>
      <sz val="11"/>
      <name val="Calibri"/>
      <family val="2"/>
    </font>
    <font>
      <sz val="11"/>
      <color rgb="FF000000"/>
      <name val="Calibri"/>
      <family val="2"/>
      <scheme val="minor"/>
    </font>
    <font>
      <b/>
      <sz val="11"/>
      <name val="Garamond"/>
      <family val="1"/>
    </font>
    <font>
      <b/>
      <sz val="11"/>
      <color rgb="FF000000"/>
      <name val="Garamond"/>
      <family val="1"/>
    </font>
    <font>
      <u/>
      <sz val="11"/>
      <color rgb="FF0563C1"/>
      <name val="Calibri"/>
      <family val="2"/>
      <scheme val="minor"/>
    </font>
    <font>
      <b/>
      <sz val="12"/>
      <name val="Garamond"/>
      <family val="1"/>
    </font>
    <font>
      <b/>
      <sz val="18"/>
      <color theme="4" tint="-0.499984740745262"/>
      <name val="Calibri"/>
      <family val="2"/>
      <scheme val="minor"/>
    </font>
    <font>
      <b/>
      <sz val="14"/>
      <name val="Garamond"/>
      <family val="1"/>
    </font>
    <font>
      <sz val="14"/>
      <name val="Garamond"/>
      <family val="1"/>
    </font>
    <font>
      <sz val="11"/>
      <color theme="1"/>
      <name val="Calibri Light"/>
      <family val="2"/>
      <scheme val="major"/>
    </font>
    <font>
      <b/>
      <sz val="12"/>
      <color theme="1"/>
      <name val="Calibri"/>
      <family val="2"/>
      <scheme val="minor"/>
    </font>
    <font>
      <u/>
      <sz val="11"/>
      <color rgb="FF0563C1"/>
      <name val="Calibri"/>
      <family val="2"/>
    </font>
    <font>
      <sz val="12"/>
      <color rgb="FF000000"/>
      <name val="Calibri"/>
      <family val="2"/>
      <scheme val="minor"/>
    </font>
  </fonts>
  <fills count="15">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
      <patternFill patternType="solid">
        <fgColor theme="5" tint="0.39997558519241921"/>
        <bgColor rgb="FFFFF2CC"/>
      </patternFill>
    </fill>
    <fill>
      <patternFill patternType="solid">
        <fgColor theme="4" tint="0.79998168889431442"/>
        <bgColor indexed="64"/>
      </patternFill>
    </fill>
    <fill>
      <patternFill patternType="solid">
        <fgColor theme="7" tint="0.79998168889431442"/>
        <bgColor rgb="FF000000"/>
      </patternFill>
    </fill>
    <fill>
      <patternFill patternType="solid">
        <fgColor theme="5" tint="0.39997558519241921"/>
        <bgColor rgb="FF000000"/>
      </patternFill>
    </fill>
    <fill>
      <patternFill patternType="solid">
        <fgColor rgb="FFFFF2CC"/>
        <bgColor indexed="64"/>
      </patternFill>
    </fill>
    <fill>
      <patternFill patternType="solid">
        <fgColor theme="0" tint="-0.14999847407452621"/>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rgb="FF000000"/>
      </left>
      <right style="thin">
        <color rgb="FF000000"/>
      </right>
      <top style="thin">
        <color rgb="FF000000"/>
      </top>
      <bottom style="thin">
        <color rgb="FF000000"/>
      </bottom>
      <diagonal/>
    </border>
    <border>
      <left style="medium">
        <color indexed="64"/>
      </left>
      <right style="thin">
        <color auto="1"/>
      </right>
      <top/>
      <bottom/>
      <diagonal/>
    </border>
    <border>
      <left style="thin">
        <color rgb="FF000000"/>
      </left>
      <right style="thin">
        <color rgb="FF000000"/>
      </right>
      <top style="thin">
        <color rgb="FF000000"/>
      </top>
      <bottom/>
      <diagonal/>
    </border>
    <border>
      <left style="thin">
        <color auto="1"/>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11">
    <xf numFmtId="0" fontId="0" fillId="0" borderId="0">
      <alignment vertical="center"/>
    </xf>
    <xf numFmtId="9" fontId="43" fillId="0" borderId="0" applyFont="0" applyFill="0" applyBorder="0" applyAlignment="0" applyProtection="0"/>
    <xf numFmtId="0" fontId="41" fillId="0" borderId="0">
      <alignment vertical="center"/>
    </xf>
    <xf numFmtId="0" fontId="57" fillId="0" borderId="0" applyNumberFormat="0" applyFill="0" applyBorder="0" applyAlignment="0" applyProtection="0">
      <alignment vertical="center"/>
    </xf>
    <xf numFmtId="41" fontId="40" fillId="0" borderId="0" applyFont="0" applyFill="0" applyBorder="0" applyAlignment="0" applyProtection="0"/>
    <xf numFmtId="41" fontId="60" fillId="0" borderId="0" applyFont="0" applyFill="0" applyBorder="0" applyAlignment="0" applyProtection="0"/>
    <xf numFmtId="9" fontId="28" fillId="0" borderId="0" applyFont="0" applyFill="0" applyBorder="0" applyAlignment="0" applyProtection="0"/>
    <xf numFmtId="0" fontId="28" fillId="0" borderId="0">
      <alignment vertical="center"/>
    </xf>
    <xf numFmtId="41" fontId="28" fillId="0" borderId="0" applyFont="0" applyFill="0" applyBorder="0" applyAlignment="0" applyProtection="0"/>
    <xf numFmtId="9" fontId="11" fillId="0" borderId="0" applyFont="0" applyFill="0" applyBorder="0" applyAlignment="0" applyProtection="0"/>
    <xf numFmtId="0" fontId="11" fillId="0" borderId="0">
      <alignment vertical="center"/>
    </xf>
  </cellStyleXfs>
  <cellXfs count="532">
    <xf numFmtId="0" fontId="0" fillId="0" borderId="0" xfId="0">
      <alignment vertical="center"/>
    </xf>
    <xf numFmtId="0" fontId="45" fillId="0" borderId="0" xfId="0" applyFont="1">
      <alignment vertical="center"/>
    </xf>
    <xf numFmtId="0" fontId="50" fillId="0" borderId="0" xfId="0" applyFont="1">
      <alignment vertical="center"/>
    </xf>
    <xf numFmtId="0" fontId="45" fillId="3" borderId="0" xfId="0" applyFont="1" applyFill="1">
      <alignment vertical="center"/>
    </xf>
    <xf numFmtId="0" fontId="49" fillId="2" borderId="1" xfId="0" applyFont="1" applyFill="1" applyBorder="1" applyAlignment="1" applyProtection="1">
      <alignment horizontal="center" vertical="center" wrapText="1"/>
      <protection locked="0"/>
    </xf>
    <xf numFmtId="0" fontId="45" fillId="0" borderId="0" xfId="0" applyFont="1" applyProtection="1">
      <alignment vertical="center"/>
      <protection locked="0"/>
    </xf>
    <xf numFmtId="0" fontId="41" fillId="8" borderId="1" xfId="0" applyFont="1" applyFill="1" applyBorder="1" applyAlignment="1">
      <alignment horizontal="center" vertical="top" wrapText="1"/>
    </xf>
    <xf numFmtId="0" fontId="58" fillId="8" borderId="1" xfId="0" applyFont="1" applyFill="1" applyBorder="1" applyAlignment="1">
      <alignment horizontal="center" vertical="center"/>
    </xf>
    <xf numFmtId="3" fontId="59" fillId="8" borderId="1" xfId="0" applyNumberFormat="1" applyFont="1" applyFill="1" applyBorder="1">
      <alignment vertical="center"/>
    </xf>
    <xf numFmtId="3" fontId="58" fillId="8" borderId="1" xfId="0" applyNumberFormat="1" applyFont="1" applyFill="1" applyBorder="1">
      <alignment vertical="center"/>
    </xf>
    <xf numFmtId="0" fontId="49" fillId="6" borderId="1" xfId="0" applyFont="1" applyFill="1" applyBorder="1" applyAlignment="1">
      <alignment horizontal="center" vertical="center"/>
    </xf>
    <xf numFmtId="0" fontId="50" fillId="2" borderId="1" xfId="0" applyFont="1" applyFill="1" applyBorder="1" applyAlignment="1">
      <alignment horizontal="center" vertical="center"/>
    </xf>
    <xf numFmtId="0" fontId="45" fillId="0" borderId="0" xfId="0" applyFont="1" applyAlignment="1">
      <alignment horizontal="center" vertical="center"/>
    </xf>
    <xf numFmtId="0" fontId="48" fillId="8" borderId="1" xfId="0" applyFont="1" applyFill="1" applyBorder="1" applyAlignment="1">
      <alignment horizontal="center" vertical="center"/>
    </xf>
    <xf numFmtId="0" fontId="49" fillId="4" borderId="1" xfId="0" applyFont="1" applyFill="1" applyBorder="1" applyAlignment="1">
      <alignment horizontal="center" vertical="top" wrapText="1"/>
    </xf>
    <xf numFmtId="0" fontId="53" fillId="2" borderId="1" xfId="0" applyFont="1" applyFill="1" applyBorder="1" applyAlignment="1">
      <alignment horizontal="center" vertical="center"/>
    </xf>
    <xf numFmtId="0" fontId="53" fillId="2" borderId="1" xfId="0" applyFont="1" applyFill="1" applyBorder="1" applyAlignment="1">
      <alignment horizontal="center" vertical="center" wrapText="1"/>
    </xf>
    <xf numFmtId="0" fontId="41" fillId="8" borderId="3" xfId="0" applyFont="1" applyFill="1" applyBorder="1" applyAlignment="1">
      <alignment horizontal="right" vertical="center" wrapText="1"/>
    </xf>
    <xf numFmtId="0" fontId="45" fillId="0" borderId="0" xfId="0" applyFont="1" applyAlignment="1">
      <alignment horizontal="right" vertical="center"/>
    </xf>
    <xf numFmtId="0" fontId="35" fillId="8" borderId="2" xfId="0" applyFont="1" applyFill="1" applyBorder="1" applyAlignment="1">
      <alignment horizontal="left" vertical="center" wrapText="1"/>
    </xf>
    <xf numFmtId="0" fontId="45" fillId="0" borderId="0" xfId="0" applyFont="1">
      <alignment vertical="center"/>
    </xf>
    <xf numFmtId="0" fontId="45" fillId="0" borderId="0" xfId="0" applyFont="1" applyProtection="1">
      <alignment vertical="center"/>
      <protection locked="0"/>
    </xf>
    <xf numFmtId="15" fontId="0" fillId="8" borderId="1" xfId="0" applyNumberFormat="1" applyFont="1" applyFill="1" applyBorder="1" applyAlignment="1">
      <alignment horizontal="center" vertical="center" wrapText="1"/>
    </xf>
    <xf numFmtId="0" fontId="37" fillId="8" borderId="3" xfId="0" applyFont="1" applyFill="1" applyBorder="1" applyAlignment="1" applyProtection="1">
      <alignment horizontal="center" vertical="center"/>
      <protection locked="0"/>
    </xf>
    <xf numFmtId="0" fontId="49" fillId="8" borderId="2" xfId="0" applyFont="1" applyFill="1" applyBorder="1" applyAlignment="1" applyProtection="1">
      <alignment horizontal="center" vertical="center"/>
      <protection locked="0"/>
    </xf>
    <xf numFmtId="0" fontId="49" fillId="8" borderId="3" xfId="0" applyFont="1" applyFill="1" applyBorder="1" applyAlignment="1" applyProtection="1">
      <alignment horizontal="center" vertical="center"/>
      <protection locked="0"/>
    </xf>
    <xf numFmtId="14" fontId="36" fillId="8" borderId="4" xfId="0" applyNumberFormat="1" applyFont="1" applyFill="1" applyBorder="1" applyAlignment="1" applyProtection="1">
      <alignment horizontal="center" vertical="center" wrapText="1"/>
      <protection locked="0"/>
    </xf>
    <xf numFmtId="0" fontId="37" fillId="8" borderId="4" xfId="0" applyFont="1" applyFill="1" applyBorder="1" applyAlignment="1" applyProtection="1">
      <alignment horizontal="center" vertical="center"/>
      <protection locked="0"/>
    </xf>
    <xf numFmtId="9" fontId="22" fillId="8" borderId="1" xfId="1" applyFont="1" applyFill="1" applyBorder="1" applyAlignment="1">
      <alignment horizontal="center" vertical="center"/>
    </xf>
    <xf numFmtId="0" fontId="27" fillId="8" borderId="4" xfId="0" applyFont="1" applyFill="1" applyBorder="1" applyAlignment="1">
      <alignment horizontal="center" vertical="center" wrapText="1"/>
    </xf>
    <xf numFmtId="0" fontId="28" fillId="8" borderId="4" xfId="0" applyFont="1" applyFill="1" applyBorder="1" applyAlignment="1">
      <alignment horizontal="center" vertical="center" wrapText="1"/>
    </xf>
    <xf numFmtId="0" fontId="38" fillId="8" borderId="0" xfId="0" applyFont="1" applyFill="1" applyBorder="1" applyAlignment="1">
      <alignment horizontal="center" vertical="center" wrapText="1"/>
    </xf>
    <xf numFmtId="0" fontId="45" fillId="8" borderId="0" xfId="0" applyFont="1" applyFill="1">
      <alignment vertical="center"/>
    </xf>
    <xf numFmtId="3" fontId="0" fillId="8" borderId="1" xfId="0" applyNumberFormat="1" applyFont="1" applyFill="1" applyBorder="1" applyAlignment="1">
      <alignment horizontal="center" vertical="center" wrapText="1"/>
    </xf>
    <xf numFmtId="0" fontId="17" fillId="8" borderId="1" xfId="0" applyFont="1" applyFill="1" applyBorder="1" applyAlignment="1" applyProtection="1">
      <alignment horizontal="center" vertical="center" wrapText="1"/>
      <protection locked="0"/>
    </xf>
    <xf numFmtId="0" fontId="49" fillId="2" borderId="1" xfId="0" applyFont="1" applyFill="1" applyBorder="1" applyAlignment="1">
      <alignment horizontal="center" vertical="center" wrapText="1"/>
    </xf>
    <xf numFmtId="0" fontId="37" fillId="8" borderId="2" xfId="0" applyFont="1" applyFill="1" applyBorder="1" applyAlignment="1" applyProtection="1">
      <alignment horizontal="center" vertical="center" wrapText="1"/>
      <protection locked="0"/>
    </xf>
    <xf numFmtId="0" fontId="37" fillId="8" borderId="4" xfId="0" applyFont="1" applyFill="1" applyBorder="1" applyAlignment="1" applyProtection="1">
      <alignment horizontal="center" vertical="center" wrapText="1"/>
      <protection locked="0"/>
    </xf>
    <xf numFmtId="0" fontId="28" fillId="8" borderId="1" xfId="0" applyFont="1" applyFill="1" applyBorder="1" applyAlignment="1">
      <alignment horizontal="center" vertical="center" wrapText="1"/>
    </xf>
    <xf numFmtId="0" fontId="28" fillId="8" borderId="2" xfId="0" applyFont="1" applyFill="1" applyBorder="1" applyAlignment="1">
      <alignment horizontal="center" vertical="center" wrapText="1"/>
    </xf>
    <xf numFmtId="0" fontId="49" fillId="2" borderId="1" xfId="0" applyFont="1" applyFill="1" applyBorder="1" applyAlignment="1">
      <alignment horizontal="center" vertical="center"/>
    </xf>
    <xf numFmtId="0" fontId="22" fillId="8" borderId="1" xfId="0" applyFont="1" applyFill="1" applyBorder="1" applyAlignment="1">
      <alignment horizontal="center" vertical="center" wrapText="1"/>
    </xf>
    <xf numFmtId="0" fontId="27" fillId="8" borderId="1" xfId="0" applyFont="1" applyFill="1" applyBorder="1" applyAlignment="1">
      <alignment horizontal="center" vertical="center" wrapText="1"/>
    </xf>
    <xf numFmtId="0" fontId="23" fillId="8" borderId="1" xfId="0" applyFont="1" applyFill="1" applyBorder="1" applyAlignment="1">
      <alignment horizontal="center" vertical="center" wrapText="1"/>
    </xf>
    <xf numFmtId="0" fontId="57" fillId="8" borderId="1" xfId="3" applyFont="1" applyFill="1" applyBorder="1" applyAlignment="1">
      <alignment horizontal="center" vertical="center" wrapText="1"/>
    </xf>
    <xf numFmtId="0" fontId="45" fillId="14" borderId="23" xfId="0" applyFont="1" applyFill="1" applyBorder="1" applyAlignment="1">
      <alignment horizontal="center" vertical="center"/>
    </xf>
    <xf numFmtId="0" fontId="45" fillId="14" borderId="24" xfId="0" applyFont="1" applyFill="1" applyBorder="1" applyAlignment="1">
      <alignment horizontal="center" vertical="center"/>
    </xf>
    <xf numFmtId="0" fontId="45" fillId="14" borderId="25" xfId="0" applyFont="1" applyFill="1" applyBorder="1" applyAlignment="1">
      <alignment horizontal="center" vertical="center"/>
    </xf>
    <xf numFmtId="0" fontId="45" fillId="14" borderId="16" xfId="0" applyFont="1" applyFill="1" applyBorder="1" applyAlignment="1">
      <alignment horizontal="center" vertical="center"/>
    </xf>
    <xf numFmtId="0" fontId="45" fillId="14" borderId="0" xfId="0" applyFont="1" applyFill="1" applyBorder="1" applyAlignment="1">
      <alignment horizontal="center" vertical="center"/>
    </xf>
    <xf numFmtId="0" fontId="45" fillId="14" borderId="17" xfId="0" applyFont="1" applyFill="1" applyBorder="1" applyAlignment="1">
      <alignment horizontal="center" vertical="center"/>
    </xf>
    <xf numFmtId="0" fontId="45" fillId="14" borderId="18" xfId="0" applyFont="1" applyFill="1" applyBorder="1" applyAlignment="1">
      <alignment horizontal="center" vertical="center"/>
    </xf>
    <xf numFmtId="0" fontId="45" fillId="14" borderId="19" xfId="0" applyFont="1" applyFill="1" applyBorder="1" applyAlignment="1">
      <alignment horizontal="center" vertical="center"/>
    </xf>
    <xf numFmtId="0" fontId="45" fillId="14" borderId="20" xfId="0" applyFont="1" applyFill="1" applyBorder="1" applyAlignment="1">
      <alignment horizontal="center" vertical="center"/>
    </xf>
    <xf numFmtId="41" fontId="58" fillId="8" borderId="1" xfId="5" applyFont="1" applyFill="1" applyBorder="1" applyAlignment="1">
      <alignment horizontal="center" vertical="center"/>
    </xf>
    <xf numFmtId="14" fontId="58" fillId="8" borderId="1" xfId="0" applyNumberFormat="1" applyFont="1" applyFill="1" applyBorder="1" applyAlignment="1">
      <alignment horizontal="center" vertical="center" wrapText="1"/>
    </xf>
    <xf numFmtId="0" fontId="58" fillId="8" borderId="1" xfId="0" applyFont="1" applyFill="1" applyBorder="1" applyAlignment="1">
      <alignment horizontal="center" vertical="center" wrapText="1"/>
    </xf>
    <xf numFmtId="15" fontId="58" fillId="8" borderId="1" xfId="0" applyNumberFormat="1" applyFont="1" applyFill="1" applyBorder="1" applyAlignment="1">
      <alignment horizontal="center" vertical="center"/>
    </xf>
    <xf numFmtId="14" fontId="58" fillId="8" borderId="4" xfId="0" applyNumberFormat="1" applyFont="1" applyFill="1" applyBorder="1" applyAlignment="1">
      <alignment horizontal="center" vertical="center" wrapText="1"/>
    </xf>
    <xf numFmtId="15" fontId="58" fillId="8" borderId="4" xfId="0" applyNumberFormat="1" applyFont="1" applyFill="1" applyBorder="1" applyAlignment="1">
      <alignment horizontal="center" vertical="center"/>
    </xf>
    <xf numFmtId="0" fontId="58" fillId="8" borderId="4" xfId="0" applyFont="1" applyFill="1" applyBorder="1" applyAlignment="1">
      <alignment horizontal="center" vertical="center" wrapText="1"/>
    </xf>
    <xf numFmtId="0" fontId="58" fillId="8" borderId="4" xfId="0" applyFont="1" applyFill="1" applyBorder="1" applyAlignment="1">
      <alignment horizontal="center" vertical="center"/>
    </xf>
    <xf numFmtId="0" fontId="58" fillId="8" borderId="3" xfId="0" applyFont="1" applyFill="1" applyBorder="1" applyAlignment="1">
      <alignment horizontal="center" vertical="center" wrapText="1"/>
    </xf>
    <xf numFmtId="0" fontId="59" fillId="8" borderId="1" xfId="0" applyFont="1" applyFill="1" applyBorder="1" applyAlignment="1">
      <alignment horizontal="center" vertical="center" wrapText="1"/>
    </xf>
    <xf numFmtId="0" fontId="53" fillId="2" borderId="9" xfId="0" applyFont="1" applyFill="1" applyBorder="1" applyAlignment="1">
      <alignment horizontal="center" vertical="center" wrapText="1"/>
    </xf>
    <xf numFmtId="0" fontId="57" fillId="8" borderId="1" xfId="3"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49" fillId="2" borderId="1" xfId="0" applyFont="1" applyFill="1" applyBorder="1">
      <alignment vertical="center"/>
    </xf>
    <xf numFmtId="0" fontId="50" fillId="2" borderId="1" xfId="0" applyFont="1" applyFill="1" applyBorder="1">
      <alignment vertical="center"/>
    </xf>
    <xf numFmtId="15" fontId="12" fillId="8" borderId="1" xfId="0" applyNumberFormat="1" applyFont="1" applyFill="1" applyBorder="1" applyAlignment="1">
      <alignment horizontal="center" vertical="center"/>
    </xf>
    <xf numFmtId="15" fontId="12" fillId="8" borderId="1" xfId="0" applyNumberFormat="1" applyFont="1" applyFill="1" applyBorder="1" applyAlignment="1" applyProtection="1">
      <alignment horizontal="center" vertical="center" wrapText="1"/>
      <protection locked="0"/>
    </xf>
    <xf numFmtId="41" fontId="58" fillId="8" borderId="2" xfId="5" applyNumberFormat="1" applyFont="1" applyFill="1" applyBorder="1" applyAlignment="1">
      <alignment horizontal="center" vertical="center" wrapText="1"/>
    </xf>
    <xf numFmtId="41" fontId="58" fillId="8" borderId="4" xfId="5" applyFont="1" applyFill="1" applyBorder="1" applyAlignment="1">
      <alignment horizontal="center" vertical="center"/>
    </xf>
    <xf numFmtId="0" fontId="47" fillId="8" borderId="2" xfId="0" applyFont="1" applyFill="1" applyBorder="1" applyAlignment="1">
      <alignment horizontal="center" vertical="center"/>
    </xf>
    <xf numFmtId="0" fontId="56" fillId="8" borderId="5" xfId="0" applyFont="1" applyFill="1" applyBorder="1">
      <alignment vertical="center"/>
    </xf>
    <xf numFmtId="0" fontId="56" fillId="8" borderId="14" xfId="0" applyFont="1" applyFill="1" applyBorder="1">
      <alignment vertical="center"/>
    </xf>
    <xf numFmtId="0" fontId="38" fillId="8" borderId="15" xfId="0" applyFont="1" applyFill="1" applyBorder="1" applyAlignment="1">
      <alignment horizontal="center" vertical="center" wrapText="1"/>
    </xf>
    <xf numFmtId="0" fontId="16" fillId="8" borderId="14" xfId="0" applyFont="1" applyFill="1" applyBorder="1">
      <alignment vertical="center"/>
    </xf>
    <xf numFmtId="0" fontId="16" fillId="8" borderId="11" xfId="0" applyFont="1" applyFill="1" applyBorder="1">
      <alignment vertical="center"/>
    </xf>
    <xf numFmtId="0" fontId="38" fillId="8" borderId="12" xfId="0" applyFont="1" applyFill="1" applyBorder="1" applyAlignment="1">
      <alignment horizontal="center" vertical="center" wrapText="1"/>
    </xf>
    <xf numFmtId="0" fontId="38" fillId="8" borderId="13" xfId="0" applyFont="1" applyFill="1" applyBorder="1" applyAlignment="1">
      <alignment horizontal="center" vertical="center" wrapText="1"/>
    </xf>
    <xf numFmtId="9" fontId="11" fillId="8" borderId="1" xfId="1" applyFont="1" applyFill="1" applyBorder="1" applyAlignment="1">
      <alignment horizontal="center" vertical="center"/>
    </xf>
    <xf numFmtId="0" fontId="11" fillId="8" borderId="1" xfId="0" applyFont="1" applyFill="1" applyBorder="1" applyAlignment="1">
      <alignment horizontal="left" vertical="center" wrapText="1"/>
    </xf>
    <xf numFmtId="0" fontId="14" fillId="8" borderId="4" xfId="0" applyFont="1" applyFill="1" applyBorder="1" applyAlignment="1">
      <alignment horizontal="center" vertical="center" wrapText="1"/>
    </xf>
    <xf numFmtId="0" fontId="55" fillId="8" borderId="4" xfId="0" applyFont="1" applyFill="1" applyBorder="1" applyAlignment="1">
      <alignment horizontal="center" vertical="center" wrapText="1"/>
    </xf>
    <xf numFmtId="0" fontId="21" fillId="8" borderId="3"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49" fillId="2" borderId="1" xfId="0" applyFont="1" applyFill="1" applyBorder="1" applyAlignment="1">
      <alignment horizontal="center" vertical="center"/>
    </xf>
    <xf numFmtId="0" fontId="49" fillId="2" borderId="1" xfId="0" applyFont="1" applyFill="1" applyBorder="1" applyAlignment="1">
      <alignment horizontal="center" vertical="center" wrapText="1"/>
    </xf>
    <xf numFmtId="0" fontId="41" fillId="8" borderId="3" xfId="0" applyFont="1" applyFill="1" applyBorder="1" applyAlignment="1">
      <alignment horizontal="left" vertical="center" wrapText="1"/>
    </xf>
    <xf numFmtId="0" fontId="20" fillId="8" borderId="2" xfId="0" applyFont="1" applyFill="1" applyBorder="1" applyAlignment="1">
      <alignment horizontal="left" vertical="center" wrapText="1"/>
    </xf>
    <xf numFmtId="0" fontId="45" fillId="8" borderId="13" xfId="0" applyFont="1" applyFill="1" applyBorder="1">
      <alignment vertical="center"/>
    </xf>
    <xf numFmtId="0" fontId="0" fillId="0" borderId="11" xfId="0" applyBorder="1">
      <alignment vertical="center"/>
    </xf>
    <xf numFmtId="0" fontId="49" fillId="8" borderId="12" xfId="0" applyFont="1" applyFill="1" applyBorder="1" applyAlignment="1">
      <alignment horizontal="center" vertical="center"/>
    </xf>
    <xf numFmtId="0" fontId="0" fillId="0" borderId="12" xfId="0" applyBorder="1">
      <alignment vertical="center"/>
    </xf>
    <xf numFmtId="0" fontId="38" fillId="8" borderId="7" xfId="0" applyFont="1" applyFill="1" applyBorder="1" applyAlignment="1">
      <alignment horizontal="center" vertical="center" wrapText="1"/>
    </xf>
    <xf numFmtId="0" fontId="38" fillId="8" borderId="6" xfId="0" applyFont="1" applyFill="1" applyBorder="1" applyAlignment="1">
      <alignment horizontal="center" vertical="center" wrapText="1"/>
    </xf>
    <xf numFmtId="0" fontId="0" fillId="10" borderId="14" xfId="0" applyFill="1" applyBorder="1" applyAlignment="1">
      <alignment vertical="center" wrapText="1"/>
    </xf>
    <xf numFmtId="0" fontId="0" fillId="10" borderId="0" xfId="0" applyFill="1" applyBorder="1" applyAlignment="1">
      <alignment vertical="center" wrapText="1"/>
    </xf>
    <xf numFmtId="0" fontId="0" fillId="10" borderId="15" xfId="0" applyFill="1" applyBorder="1" applyAlignment="1">
      <alignment vertical="center" wrapText="1"/>
    </xf>
    <xf numFmtId="0" fontId="49" fillId="2" borderId="1" xfId="0" applyFont="1" applyFill="1" applyBorder="1" applyAlignment="1">
      <alignment horizontal="center" vertical="center"/>
    </xf>
    <xf numFmtId="0" fontId="49" fillId="2" borderId="1" xfId="0" applyFont="1" applyFill="1" applyBorder="1" applyAlignment="1">
      <alignment horizontal="center" vertical="center" wrapText="1"/>
    </xf>
    <xf numFmtId="0" fontId="7" fillId="8" borderId="1" xfId="0" applyFont="1" applyFill="1" applyBorder="1" applyAlignment="1">
      <alignment horizontal="center" vertical="center"/>
    </xf>
    <xf numFmtId="0" fontId="55" fillId="8" borderId="1" xfId="0" applyFont="1" applyFill="1" applyBorder="1" applyAlignment="1">
      <alignment horizontal="center" vertical="center" wrapText="1"/>
    </xf>
    <xf numFmtId="0" fontId="47" fillId="8" borderId="2" xfId="0" applyFont="1" applyFill="1" applyBorder="1" applyAlignment="1">
      <alignment horizontal="left" vertical="center"/>
    </xf>
    <xf numFmtId="0" fontId="49" fillId="8" borderId="4" xfId="0" applyFont="1" applyFill="1" applyBorder="1" applyAlignment="1">
      <alignment horizontal="left" vertical="center"/>
    </xf>
    <xf numFmtId="0" fontId="49" fillId="8" borderId="3" xfId="0" applyFont="1" applyFill="1" applyBorder="1" applyAlignment="1">
      <alignment horizontal="left" vertical="center"/>
    </xf>
    <xf numFmtId="0" fontId="4" fillId="8" borderId="1" xfId="0" applyFont="1" applyFill="1" applyBorder="1" applyAlignment="1">
      <alignment horizontal="center" vertical="center" wrapText="1"/>
    </xf>
    <xf numFmtId="9" fontId="4" fillId="8" borderId="1" xfId="0" applyNumberFormat="1" applyFont="1" applyFill="1" applyBorder="1" applyAlignment="1">
      <alignment horizontal="center" vertical="center" wrapText="1"/>
    </xf>
    <xf numFmtId="9" fontId="4" fillId="8" borderId="1" xfId="1" applyFont="1" applyFill="1" applyBorder="1" applyAlignment="1">
      <alignment horizontal="center" vertical="center" wrapText="1"/>
    </xf>
    <xf numFmtId="0" fontId="71" fillId="8" borderId="1" xfId="0" applyFont="1" applyFill="1" applyBorder="1" applyAlignment="1">
      <alignment horizontal="center" vertical="center" wrapText="1"/>
    </xf>
    <xf numFmtId="9" fontId="71" fillId="8" borderId="1" xfId="0" applyNumberFormat="1" applyFont="1" applyFill="1" applyBorder="1" applyAlignment="1">
      <alignment horizontal="center" vertical="center" wrapText="1"/>
    </xf>
    <xf numFmtId="3" fontId="4" fillId="8" borderId="1" xfId="0" applyNumberFormat="1" applyFont="1" applyFill="1" applyBorder="1" applyAlignment="1">
      <alignment horizontal="center" vertical="center"/>
    </xf>
    <xf numFmtId="10" fontId="4" fillId="8" borderId="1" xfId="1" applyNumberFormat="1" applyFont="1" applyFill="1" applyBorder="1" applyAlignment="1">
      <alignment horizontal="center" vertical="center"/>
    </xf>
    <xf numFmtId="15" fontId="4" fillId="8" borderId="1" xfId="0" applyNumberFormat="1" applyFont="1" applyFill="1" applyBorder="1" applyAlignment="1">
      <alignment horizontal="center" vertical="center" wrapText="1"/>
    </xf>
    <xf numFmtId="0" fontId="59" fillId="8" borderId="1" xfId="0" applyFont="1" applyFill="1" applyBorder="1" applyAlignment="1">
      <alignment horizontal="center" vertical="center"/>
    </xf>
    <xf numFmtId="0" fontId="49" fillId="2" borderId="1" xfId="0" applyFont="1" applyFill="1" applyBorder="1" applyAlignment="1">
      <alignment horizontal="center" vertical="center"/>
    </xf>
    <xf numFmtId="0" fontId="49" fillId="2"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27" fillId="8" borderId="3" xfId="0" applyFont="1" applyFill="1" applyBorder="1" applyAlignment="1">
      <alignment horizontal="center" vertical="center" wrapText="1"/>
    </xf>
    <xf numFmtId="0" fontId="45" fillId="3" borderId="1" xfId="0" applyFont="1" applyFill="1" applyBorder="1">
      <alignment vertical="center"/>
    </xf>
    <xf numFmtId="0" fontId="7" fillId="8" borderId="9" xfId="0" applyFont="1" applyFill="1" applyBorder="1" applyAlignment="1">
      <alignment horizontal="center" vertical="center"/>
    </xf>
    <xf numFmtId="0" fontId="57" fillId="8" borderId="9" xfId="3" applyFill="1" applyBorder="1" applyAlignment="1">
      <alignment horizontal="center" vertical="center" wrapText="1"/>
    </xf>
    <xf numFmtId="0" fontId="47" fillId="3" borderId="2" xfId="0" applyFont="1" applyFill="1" applyBorder="1" applyAlignment="1">
      <alignment horizontal="center" vertical="center"/>
    </xf>
    <xf numFmtId="0" fontId="49" fillId="3" borderId="4" xfId="0" applyFont="1" applyFill="1" applyBorder="1" applyAlignment="1">
      <alignment horizontal="center" vertical="center"/>
    </xf>
    <xf numFmtId="0" fontId="49" fillId="3" borderId="4" xfId="0" applyFont="1" applyFill="1" applyBorder="1" applyAlignment="1">
      <alignment horizontal="right" vertical="center"/>
    </xf>
    <xf numFmtId="0" fontId="49" fillId="3" borderId="3" xfId="0" applyFont="1" applyFill="1" applyBorder="1" applyAlignment="1">
      <alignment horizontal="center" vertical="center"/>
    </xf>
    <xf numFmtId="0" fontId="15" fillId="8" borderId="4" xfId="0" applyFont="1" applyFill="1" applyBorder="1" applyAlignment="1">
      <alignment horizontal="center" vertical="center" wrapText="1"/>
    </xf>
    <xf numFmtId="9" fontId="15" fillId="8" borderId="4" xfId="0" applyNumberFormat="1" applyFont="1" applyFill="1" applyBorder="1" applyAlignment="1">
      <alignment horizontal="center" vertical="center" wrapText="1"/>
    </xf>
    <xf numFmtId="0" fontId="15" fillId="8" borderId="3" xfId="0" applyFont="1" applyFill="1" applyBorder="1" applyAlignment="1">
      <alignment horizontal="center" vertical="center" wrapText="1"/>
    </xf>
    <xf numFmtId="0" fontId="45" fillId="8" borderId="2" xfId="0" applyFont="1" applyFill="1" applyBorder="1">
      <alignment vertical="center"/>
    </xf>
    <xf numFmtId="0" fontId="3" fillId="8" borderId="1" xfId="0" applyFont="1" applyFill="1" applyBorder="1" applyAlignment="1">
      <alignment horizontal="center" vertical="center" wrapText="1"/>
    </xf>
    <xf numFmtId="9" fontId="3" fillId="8" borderId="1" xfId="1" applyFont="1" applyFill="1" applyBorder="1" applyAlignment="1">
      <alignment horizontal="center" vertical="center"/>
    </xf>
    <xf numFmtId="0" fontId="57" fillId="8" borderId="1" xfId="0" applyFont="1" applyFill="1" applyBorder="1" applyAlignment="1">
      <alignment horizontal="center" vertical="center" wrapText="1"/>
    </xf>
    <xf numFmtId="0" fontId="3" fillId="8" borderId="1" xfId="0" applyFont="1" applyFill="1" applyBorder="1" applyAlignment="1">
      <alignment horizontal="center" vertical="center"/>
    </xf>
    <xf numFmtId="9" fontId="3" fillId="8" borderId="1" xfId="0" applyNumberFormat="1" applyFont="1" applyFill="1" applyBorder="1" applyAlignment="1">
      <alignment horizontal="center" vertical="center"/>
    </xf>
    <xf numFmtId="0" fontId="3" fillId="8" borderId="2" xfId="0" applyFont="1" applyFill="1" applyBorder="1" applyAlignment="1">
      <alignment horizontal="center" vertical="center" wrapText="1"/>
    </xf>
    <xf numFmtId="0" fontId="3" fillId="13" borderId="1" xfId="2" applyFont="1" applyFill="1" applyBorder="1" applyAlignment="1">
      <alignment horizontal="center" vertical="center" wrapText="1"/>
    </xf>
    <xf numFmtId="9" fontId="3" fillId="13" borderId="1" xfId="2" applyNumberFormat="1" applyFont="1" applyFill="1" applyBorder="1" applyAlignment="1">
      <alignment horizontal="center" vertical="center" wrapText="1"/>
    </xf>
    <xf numFmtId="0" fontId="57" fillId="13" borderId="1" xfId="0" applyFont="1" applyFill="1" applyBorder="1" applyAlignment="1">
      <alignment horizontal="center" vertical="center" wrapText="1"/>
    </xf>
    <xf numFmtId="0" fontId="3" fillId="8" borderId="1" xfId="10" applyFont="1" applyFill="1" applyBorder="1" applyAlignment="1">
      <alignment horizontal="center" vertical="center" wrapText="1"/>
    </xf>
    <xf numFmtId="9" fontId="3" fillId="8" borderId="1" xfId="10" applyNumberFormat="1" applyFont="1" applyFill="1" applyBorder="1" applyAlignment="1">
      <alignment horizontal="center" vertical="center"/>
    </xf>
    <xf numFmtId="0" fontId="3" fillId="13" borderId="1" xfId="10" applyFont="1" applyFill="1" applyBorder="1" applyAlignment="1">
      <alignment horizontal="center" vertical="center" wrapText="1"/>
    </xf>
    <xf numFmtId="9" fontId="3" fillId="13" borderId="1" xfId="10" applyNumberFormat="1" applyFont="1" applyFill="1" applyBorder="1" applyAlignment="1">
      <alignment horizontal="center" vertical="center" wrapText="1"/>
    </xf>
    <xf numFmtId="0" fontId="47" fillId="8" borderId="4" xfId="0" applyFont="1" applyFill="1" applyBorder="1" applyAlignment="1">
      <alignment horizontal="center" vertical="center"/>
    </xf>
    <xf numFmtId="0" fontId="47" fillId="8" borderId="3" xfId="0" applyFont="1" applyFill="1" applyBorder="1" applyAlignment="1">
      <alignment horizontal="center" vertical="center"/>
    </xf>
    <xf numFmtId="0" fontId="3" fillId="13" borderId="9" xfId="10" applyFont="1" applyFill="1" applyBorder="1" applyAlignment="1">
      <alignment horizontal="center" vertical="center" wrapText="1"/>
    </xf>
    <xf numFmtId="9" fontId="3" fillId="13" borderId="9" xfId="10" applyNumberFormat="1" applyFont="1" applyFill="1" applyBorder="1" applyAlignment="1">
      <alignment horizontal="center" vertical="center" wrapText="1"/>
    </xf>
    <xf numFmtId="0" fontId="47" fillId="8" borderId="11" xfId="0" applyFont="1" applyFill="1" applyBorder="1" applyAlignment="1">
      <alignment horizontal="center" vertical="center"/>
    </xf>
    <xf numFmtId="0" fontId="47" fillId="8" borderId="12" xfId="0" applyFont="1" applyFill="1" applyBorder="1" applyAlignment="1">
      <alignment horizontal="center" vertical="center"/>
    </xf>
    <xf numFmtId="0" fontId="47" fillId="8" borderId="13" xfId="0" applyFont="1" applyFill="1" applyBorder="1" applyAlignment="1">
      <alignment horizontal="center" vertical="center"/>
    </xf>
    <xf numFmtId="0" fontId="72" fillId="13" borderId="4" xfId="10" applyFont="1" applyFill="1" applyBorder="1" applyAlignment="1">
      <alignment horizontal="center" vertical="center" wrapText="1"/>
    </xf>
    <xf numFmtId="0" fontId="3" fillId="8" borderId="1" xfId="0" applyFont="1" applyFill="1" applyBorder="1" applyAlignment="1">
      <alignment horizontal="center" vertical="center" wrapText="1"/>
    </xf>
    <xf numFmtId="0" fontId="72" fillId="13" borderId="12" xfId="10" applyFont="1" applyFill="1" applyBorder="1" applyAlignment="1">
      <alignment horizontal="center" vertical="center" wrapText="1"/>
    </xf>
    <xf numFmtId="0" fontId="55" fillId="8" borderId="1" xfId="0" applyFont="1" applyFill="1" applyBorder="1" applyAlignment="1">
      <alignment horizontal="center" vertical="center" wrapText="1"/>
    </xf>
    <xf numFmtId="0" fontId="57" fillId="8" borderId="3" xfId="3" applyFont="1" applyFill="1" applyBorder="1" applyAlignment="1">
      <alignment horizontal="center" vertical="center" wrapText="1"/>
    </xf>
    <xf numFmtId="0" fontId="4" fillId="8"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0" fillId="8"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57" fillId="8" borderId="4" xfId="3" applyFont="1" applyFill="1" applyBorder="1" applyAlignment="1">
      <alignment horizontal="center" vertical="center" wrapText="1"/>
    </xf>
    <xf numFmtId="0" fontId="49" fillId="2" borderId="1" xfId="0" applyFont="1" applyFill="1" applyBorder="1" applyAlignment="1">
      <alignment horizontal="center" vertical="center"/>
    </xf>
    <xf numFmtId="0" fontId="56" fillId="8" borderId="2" xfId="0" applyFont="1" applyFill="1" applyBorder="1" applyAlignment="1">
      <alignment horizontal="left" vertical="center" wrapText="1"/>
    </xf>
    <xf numFmtId="0" fontId="56" fillId="8" borderId="4" xfId="0" applyFont="1" applyFill="1" applyBorder="1" applyAlignment="1">
      <alignment horizontal="left" vertical="center" wrapText="1"/>
    </xf>
    <xf numFmtId="0" fontId="56" fillId="8" borderId="3" xfId="0" applyFont="1" applyFill="1" applyBorder="1" applyAlignment="1">
      <alignment horizontal="left" vertical="center" wrapText="1"/>
    </xf>
    <xf numFmtId="0" fontId="61" fillId="11" borderId="2" xfId="0" applyFont="1" applyFill="1" applyBorder="1" applyAlignment="1" applyProtection="1">
      <alignment horizontal="center" vertical="center" wrapText="1"/>
      <protection locked="0"/>
    </xf>
    <xf numFmtId="41" fontId="58" fillId="8" borderId="1" xfId="5" applyFont="1" applyFill="1" applyBorder="1" applyAlignment="1">
      <alignment vertical="center" wrapText="1"/>
    </xf>
    <xf numFmtId="41" fontId="58" fillId="8" borderId="1" xfId="5" applyFont="1" applyFill="1" applyBorder="1" applyAlignment="1">
      <alignment horizontal="center" vertical="center" wrapText="1"/>
    </xf>
    <xf numFmtId="3" fontId="59" fillId="8" borderId="9" xfId="0" applyNumberFormat="1" applyFont="1" applyFill="1" applyBorder="1">
      <alignment vertical="center"/>
    </xf>
    <xf numFmtId="0" fontId="2" fillId="8" borderId="4" xfId="0" applyFont="1" applyFill="1" applyBorder="1" applyAlignment="1">
      <alignment horizontal="center" vertical="center"/>
    </xf>
    <xf numFmtId="0" fontId="2" fillId="8" borderId="26"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27"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38" fillId="8" borderId="11" xfId="0" applyFont="1" applyFill="1" applyBorder="1" applyAlignment="1">
      <alignment horizontal="center" vertical="center" wrapText="1"/>
    </xf>
    <xf numFmtId="0" fontId="2" fillId="8" borderId="0" xfId="0" applyFont="1" applyFill="1" applyBorder="1" applyAlignment="1">
      <alignment horizontal="left" vertical="center" wrapText="1"/>
    </xf>
    <xf numFmtId="0" fontId="57" fillId="8" borderId="15" xfId="3" applyFont="1" applyFill="1" applyBorder="1" applyAlignment="1">
      <alignment horizontal="left" vertical="center" wrapText="1"/>
    </xf>
    <xf numFmtId="0" fontId="2" fillId="8" borderId="11" xfId="0" applyFont="1" applyFill="1" applyBorder="1" applyAlignment="1">
      <alignment horizontal="left" vertical="center"/>
    </xf>
    <xf numFmtId="0" fontId="2" fillId="8" borderId="12" xfId="0" applyFont="1" applyFill="1" applyBorder="1" applyAlignment="1">
      <alignment horizontal="left" vertical="center" wrapText="1"/>
    </xf>
    <xf numFmtId="0" fontId="57" fillId="8" borderId="13" xfId="3" applyFont="1" applyFill="1" applyBorder="1" applyAlignment="1">
      <alignment horizontal="left" vertical="center" wrapText="1"/>
    </xf>
    <xf numFmtId="0" fontId="2" fillId="8" borderId="14" xfId="0" applyFont="1" applyFill="1" applyBorder="1" applyAlignment="1">
      <alignment horizontal="left" vertical="center"/>
    </xf>
    <xf numFmtId="9" fontId="2" fillId="8" borderId="1" xfId="1" applyFont="1" applyFill="1" applyBorder="1" applyAlignment="1">
      <alignment horizontal="center" vertical="center" wrapText="1"/>
    </xf>
    <xf numFmtId="9" fontId="2" fillId="8" borderId="1" xfId="0" applyNumberFormat="1" applyFont="1" applyFill="1" applyBorder="1" applyAlignment="1">
      <alignment horizontal="center" vertical="center" wrapText="1"/>
    </xf>
    <xf numFmtId="0" fontId="0" fillId="8" borderId="2" xfId="0" applyFont="1" applyFill="1" applyBorder="1" applyAlignment="1">
      <alignment horizontal="center" vertical="center" wrapText="1"/>
    </xf>
    <xf numFmtId="15" fontId="0" fillId="8" borderId="4" xfId="0" applyNumberFormat="1" applyFont="1" applyFill="1" applyBorder="1" applyAlignment="1">
      <alignment horizontal="center" vertical="center" wrapText="1"/>
    </xf>
    <xf numFmtId="0" fontId="0" fillId="8" borderId="4"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2" fillId="8" borderId="1" xfId="10" applyFont="1" applyFill="1" applyBorder="1" applyAlignment="1">
      <alignment horizontal="center" vertical="center" wrapText="1"/>
    </xf>
    <xf numFmtId="0" fontId="11" fillId="8" borderId="9" xfId="0" applyFont="1" applyFill="1" applyBorder="1" applyAlignment="1" applyProtection="1">
      <alignment horizontal="center" vertical="center" wrapText="1"/>
      <protection locked="0"/>
    </xf>
    <xf numFmtId="0" fontId="49" fillId="8" borderId="4" xfId="0" applyFont="1" applyFill="1" applyBorder="1" applyAlignment="1" applyProtection="1">
      <alignment horizontal="center" vertical="center"/>
      <protection locked="0"/>
    </xf>
    <xf numFmtId="0" fontId="49" fillId="8" borderId="4" xfId="0" applyFont="1" applyFill="1" applyBorder="1" applyAlignment="1" applyProtection="1">
      <alignment horizontal="center" vertical="center" wrapText="1"/>
      <protection locked="0"/>
    </xf>
    <xf numFmtId="0" fontId="2" fillId="8" borderId="2" xfId="0" applyFont="1" applyFill="1" applyBorder="1" applyAlignment="1">
      <alignment horizontal="center" vertical="center"/>
    </xf>
    <xf numFmtId="0" fontId="2" fillId="8" borderId="3" xfId="0" applyNumberFormat="1" applyFont="1" applyFill="1" applyBorder="1" applyAlignment="1">
      <alignment horizontal="center" vertical="center"/>
    </xf>
    <xf numFmtId="0" fontId="37" fillId="8" borderId="2" xfId="0" applyFont="1" applyFill="1" applyBorder="1" applyAlignment="1" applyProtection="1">
      <alignment horizontal="center" vertical="center" wrapText="1"/>
      <protection locked="0"/>
    </xf>
    <xf numFmtId="0" fontId="37" fillId="8" borderId="4" xfId="0" applyFont="1" applyFill="1" applyBorder="1" applyAlignment="1" applyProtection="1">
      <alignment horizontal="center" vertical="center" wrapText="1"/>
      <protection locked="0"/>
    </xf>
    <xf numFmtId="0" fontId="37" fillId="8" borderId="3" xfId="0" applyFont="1" applyFill="1" applyBorder="1" applyAlignment="1" applyProtection="1">
      <alignment horizontal="center" vertical="center" wrapText="1"/>
      <protection locked="0"/>
    </xf>
    <xf numFmtId="0" fontId="12" fillId="8" borderId="2" xfId="0" applyFont="1" applyFill="1" applyBorder="1" applyAlignment="1" applyProtection="1">
      <alignment horizontal="center" vertical="center"/>
      <protection locked="0"/>
    </xf>
    <xf numFmtId="0" fontId="12" fillId="8" borderId="3" xfId="0" applyFont="1" applyFill="1" applyBorder="1" applyAlignment="1" applyProtection="1">
      <alignment horizontal="center" vertical="center"/>
      <protection locked="0"/>
    </xf>
    <xf numFmtId="0" fontId="58" fillId="8" borderId="5" xfId="0" applyFont="1" applyFill="1" applyBorder="1" applyAlignment="1">
      <alignment horizontal="center" vertical="center"/>
    </xf>
    <xf numFmtId="0" fontId="58" fillId="8" borderId="9" xfId="0" applyFont="1" applyFill="1" applyBorder="1" applyAlignment="1">
      <alignment horizontal="center" vertical="center"/>
    </xf>
    <xf numFmtId="0" fontId="58" fillId="8" borderId="6" xfId="0" applyFont="1" applyFill="1" applyBorder="1" applyAlignment="1">
      <alignment horizontal="center" vertical="center" wrapText="1"/>
    </xf>
    <xf numFmtId="3" fontId="58" fillId="8" borderId="9" xfId="0" applyNumberFormat="1" applyFont="1" applyFill="1" applyBorder="1">
      <alignment vertical="center"/>
    </xf>
    <xf numFmtId="0" fontId="59" fillId="8" borderId="11" xfId="0" applyFont="1" applyFill="1" applyBorder="1" applyAlignment="1">
      <alignment horizontal="center" vertical="center"/>
    </xf>
    <xf numFmtId="0" fontId="59" fillId="8" borderId="12" xfId="0" applyFont="1" applyFill="1" applyBorder="1" applyAlignment="1">
      <alignment horizontal="center" vertical="center"/>
    </xf>
    <xf numFmtId="3" fontId="59" fillId="8" borderId="12" xfId="0" applyNumberFormat="1" applyFont="1" applyFill="1" applyBorder="1">
      <alignment vertical="center"/>
    </xf>
    <xf numFmtId="3" fontId="59" fillId="8" borderId="37" xfId="0" applyNumberFormat="1" applyFont="1" applyFill="1" applyBorder="1">
      <alignment vertical="center"/>
    </xf>
    <xf numFmtId="3" fontId="59" fillId="8" borderId="38" xfId="0" applyNumberFormat="1" applyFont="1" applyFill="1" applyBorder="1">
      <alignment vertical="center"/>
    </xf>
    <xf numFmtId="0" fontId="61" fillId="11" borderId="1" xfId="0" applyFont="1" applyFill="1" applyBorder="1" applyAlignment="1" applyProtection="1">
      <alignment horizontal="center" vertical="center" wrapText="1"/>
      <protection locked="0"/>
    </xf>
    <xf numFmtId="0" fontId="1" fillId="8" borderId="1" xfId="0" applyFont="1" applyFill="1" applyBorder="1" applyAlignment="1">
      <alignment horizontal="center" vertical="center" wrapText="1"/>
    </xf>
    <xf numFmtId="9" fontId="1" fillId="8" borderId="1" xfId="1" applyFont="1" applyFill="1" applyBorder="1" applyAlignment="1">
      <alignment horizontal="center" vertical="center"/>
    </xf>
    <xf numFmtId="0" fontId="1" fillId="8" borderId="1" xfId="0" applyFont="1" applyFill="1" applyBorder="1" applyAlignment="1">
      <alignment horizontal="center" vertical="center"/>
    </xf>
    <xf numFmtId="0" fontId="48" fillId="5" borderId="11" xfId="0" applyFont="1" applyFill="1" applyBorder="1" applyAlignment="1">
      <alignment horizontal="center" vertical="center"/>
    </xf>
    <xf numFmtId="0" fontId="48" fillId="5" borderId="12" xfId="0" applyFont="1" applyFill="1" applyBorder="1" applyAlignment="1">
      <alignment horizontal="center" vertical="center"/>
    </xf>
    <xf numFmtId="0" fontId="48" fillId="5" borderId="13" xfId="0" applyFont="1" applyFill="1" applyBorder="1" applyAlignment="1">
      <alignment horizontal="center" vertical="center"/>
    </xf>
    <xf numFmtId="0" fontId="49" fillId="2" borderId="2" xfId="0" applyFont="1" applyFill="1" applyBorder="1" applyAlignment="1">
      <alignment horizontal="center" vertical="center"/>
    </xf>
    <xf numFmtId="0" fontId="49" fillId="2" borderId="4" xfId="0" applyFont="1" applyFill="1" applyBorder="1" applyAlignment="1">
      <alignment horizontal="center" vertical="center"/>
    </xf>
    <xf numFmtId="0" fontId="49" fillId="2" borderId="3" xfId="0" applyFont="1" applyFill="1" applyBorder="1" applyAlignment="1">
      <alignment horizontal="center" vertical="center"/>
    </xf>
    <xf numFmtId="0" fontId="46" fillId="4" borderId="2" xfId="0" applyFont="1" applyFill="1" applyBorder="1" applyAlignment="1">
      <alignment horizontal="center" vertical="center"/>
    </xf>
    <xf numFmtId="0" fontId="46" fillId="4" borderId="4" xfId="0" applyFont="1" applyFill="1" applyBorder="1" applyAlignment="1">
      <alignment horizontal="center" vertical="center"/>
    </xf>
    <xf numFmtId="0" fontId="46" fillId="4" borderId="3" xfId="0" applyFont="1" applyFill="1" applyBorder="1" applyAlignment="1">
      <alignment horizontal="center" vertical="center"/>
    </xf>
    <xf numFmtId="0" fontId="69" fillId="2" borderId="2" xfId="0" applyFont="1" applyFill="1" applyBorder="1" applyAlignment="1">
      <alignment horizontal="center" vertical="center" wrapText="1"/>
    </xf>
    <xf numFmtId="0" fontId="70" fillId="2" borderId="4" xfId="0" applyFont="1" applyFill="1" applyBorder="1" applyAlignment="1">
      <alignment horizontal="center" vertical="center" wrapText="1"/>
    </xf>
    <xf numFmtId="0" fontId="70" fillId="2" borderId="3" xfId="0" applyFont="1" applyFill="1" applyBorder="1" applyAlignment="1">
      <alignment horizontal="center" vertical="center" wrapText="1"/>
    </xf>
    <xf numFmtId="0" fontId="54" fillId="8" borderId="2" xfId="0" applyFont="1" applyFill="1" applyBorder="1" applyAlignment="1">
      <alignment horizontal="left" vertical="top"/>
    </xf>
    <xf numFmtId="0" fontId="54" fillId="8" borderId="4" xfId="0" applyFont="1" applyFill="1" applyBorder="1" applyAlignment="1">
      <alignment horizontal="left" vertical="top"/>
    </xf>
    <xf numFmtId="0" fontId="54" fillId="8" borderId="3" xfId="0" applyFont="1" applyFill="1" applyBorder="1" applyAlignment="1">
      <alignment horizontal="left" vertical="top"/>
    </xf>
    <xf numFmtId="0" fontId="3" fillId="8" borderId="9"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57" fillId="8" borderId="5" xfId="3" applyFont="1" applyFill="1" applyBorder="1" applyAlignment="1">
      <alignment horizontal="center" vertical="center" wrapText="1"/>
    </xf>
    <xf numFmtId="0" fontId="57" fillId="8" borderId="6" xfId="3" applyFont="1" applyFill="1" applyBorder="1" applyAlignment="1">
      <alignment horizontal="center" vertical="center" wrapText="1"/>
    </xf>
    <xf numFmtId="0" fontId="57" fillId="8" borderId="11" xfId="3" applyFont="1" applyFill="1" applyBorder="1" applyAlignment="1">
      <alignment horizontal="center" vertical="center" wrapText="1"/>
    </xf>
    <xf numFmtId="0" fontId="57" fillId="8" borderId="13" xfId="3" applyFont="1" applyFill="1" applyBorder="1" applyAlignment="1">
      <alignment horizontal="center" vertical="center" wrapText="1"/>
    </xf>
    <xf numFmtId="0" fontId="51" fillId="6" borderId="2" xfId="0" applyFont="1" applyFill="1" applyBorder="1" applyAlignment="1">
      <alignment horizontal="center" vertical="center"/>
    </xf>
    <xf numFmtId="0" fontId="51" fillId="6" borderId="4" xfId="0" applyFont="1" applyFill="1" applyBorder="1" applyAlignment="1">
      <alignment horizontal="center" vertical="center"/>
    </xf>
    <xf numFmtId="0" fontId="51" fillId="6" borderId="3" xfId="0" applyFont="1" applyFill="1" applyBorder="1" applyAlignment="1">
      <alignment horizontal="center" vertical="center"/>
    </xf>
    <xf numFmtId="0" fontId="55" fillId="8" borderId="1" xfId="0" applyFont="1" applyFill="1" applyBorder="1" applyAlignment="1">
      <alignment horizontal="center" vertical="center" wrapText="1"/>
    </xf>
    <xf numFmtId="0" fontId="53" fillId="6" borderId="2" xfId="0" applyFont="1" applyFill="1" applyBorder="1" applyAlignment="1">
      <alignment horizontal="center" vertical="center"/>
    </xf>
    <xf numFmtId="0" fontId="53" fillId="6" borderId="4" xfId="0" applyFont="1" applyFill="1" applyBorder="1" applyAlignment="1">
      <alignment horizontal="center" vertical="center"/>
    </xf>
    <xf numFmtId="0" fontId="53" fillId="6" borderId="3" xfId="0" applyFont="1" applyFill="1" applyBorder="1" applyAlignment="1">
      <alignment horizontal="center" vertical="center"/>
    </xf>
    <xf numFmtId="0" fontId="49" fillId="2" borderId="2" xfId="0" applyFont="1" applyFill="1" applyBorder="1" applyAlignment="1" applyProtection="1">
      <alignment horizontal="center" vertical="center"/>
      <protection locked="0"/>
    </xf>
    <xf numFmtId="0" fontId="49" fillId="2" borderId="3" xfId="0" applyFont="1" applyFill="1" applyBorder="1" applyAlignment="1" applyProtection="1">
      <alignment horizontal="center" vertical="center"/>
      <protection locked="0"/>
    </xf>
    <xf numFmtId="0" fontId="49" fillId="2" borderId="2" xfId="0" applyFont="1" applyFill="1" applyBorder="1" applyAlignment="1">
      <alignment horizontal="center" vertical="center" wrapText="1"/>
    </xf>
    <xf numFmtId="0" fontId="49" fillId="2" borderId="3" xfId="0" applyFont="1" applyFill="1" applyBorder="1" applyAlignment="1">
      <alignment horizontal="center" vertical="center" wrapText="1"/>
    </xf>
    <xf numFmtId="0" fontId="49" fillId="2" borderId="4" xfId="0" applyFont="1" applyFill="1" applyBorder="1" applyAlignment="1">
      <alignment horizontal="center" vertical="center" wrapText="1"/>
    </xf>
    <xf numFmtId="0" fontId="41" fillId="8" borderId="2" xfId="0" applyFont="1" applyFill="1" applyBorder="1" applyAlignment="1">
      <alignment horizontal="left" vertical="center" wrapText="1"/>
    </xf>
    <xf numFmtId="0" fontId="41" fillId="8" borderId="3" xfId="0" applyFont="1" applyFill="1" applyBorder="1" applyAlignment="1">
      <alignment horizontal="left" vertical="center" wrapText="1"/>
    </xf>
    <xf numFmtId="0" fontId="55" fillId="8" borderId="2" xfId="0" applyFont="1" applyFill="1" applyBorder="1" applyAlignment="1">
      <alignment horizontal="center" vertical="center"/>
    </xf>
    <xf numFmtId="0" fontId="55" fillId="8" borderId="4" xfId="0" applyFont="1" applyFill="1" applyBorder="1" applyAlignment="1">
      <alignment horizontal="center" vertical="center"/>
    </xf>
    <xf numFmtId="0" fontId="55" fillId="8" borderId="3" xfId="0" applyFont="1" applyFill="1" applyBorder="1" applyAlignment="1">
      <alignment horizontal="center" vertical="center"/>
    </xf>
    <xf numFmtId="0" fontId="31" fillId="8" borderId="2" xfId="0" applyFont="1" applyFill="1" applyBorder="1" applyAlignment="1">
      <alignment horizontal="left" vertical="center" wrapText="1"/>
    </xf>
    <xf numFmtId="0" fontId="31" fillId="8" borderId="3" xfId="0" applyFont="1" applyFill="1" applyBorder="1" applyAlignment="1">
      <alignment horizontal="left" vertical="center" wrapText="1"/>
    </xf>
    <xf numFmtId="0" fontId="8" fillId="8" borderId="2" xfId="0" applyFont="1" applyFill="1" applyBorder="1" applyAlignment="1">
      <alignment horizontal="left" vertical="top" wrapText="1"/>
    </xf>
    <xf numFmtId="0" fontId="34" fillId="8" borderId="3" xfId="0" applyFont="1" applyFill="1" applyBorder="1" applyAlignment="1">
      <alignment horizontal="left" vertical="top" wrapText="1"/>
    </xf>
    <xf numFmtId="0" fontId="35" fillId="8" borderId="2" xfId="0" applyFont="1" applyFill="1" applyBorder="1" applyAlignment="1">
      <alignment horizontal="left" vertical="center"/>
    </xf>
    <xf numFmtId="0" fontId="35" fillId="8" borderId="3" xfId="0" applyFont="1" applyFill="1" applyBorder="1" applyAlignment="1">
      <alignment horizontal="left" vertical="center"/>
    </xf>
    <xf numFmtId="0" fontId="49" fillId="4" borderId="2" xfId="0" applyFont="1" applyFill="1" applyBorder="1" applyAlignment="1">
      <alignment horizontal="center" vertical="center"/>
    </xf>
    <xf numFmtId="0" fontId="49" fillId="4" borderId="3" xfId="0" applyFont="1" applyFill="1" applyBorder="1" applyAlignment="1">
      <alignment horizontal="center" vertical="center"/>
    </xf>
    <xf numFmtId="0" fontId="48" fillId="14" borderId="24" xfId="0" applyFont="1" applyFill="1" applyBorder="1" applyAlignment="1">
      <alignment horizontal="center" vertical="center" wrapText="1"/>
    </xf>
    <xf numFmtId="0" fontId="48" fillId="14" borderId="0" xfId="0" applyFont="1" applyFill="1" applyBorder="1" applyAlignment="1">
      <alignment horizontal="center" vertical="center" wrapText="1"/>
    </xf>
    <xf numFmtId="0" fontId="48" fillId="14" borderId="19"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67" fillId="12" borderId="22" xfId="0" applyFont="1" applyFill="1" applyBorder="1" applyAlignment="1" applyProtection="1">
      <alignment horizontal="center" vertical="center"/>
      <protection locked="0"/>
    </xf>
    <xf numFmtId="0" fontId="67" fillId="12" borderId="4" xfId="0" applyFont="1" applyFill="1" applyBorder="1" applyAlignment="1" applyProtection="1">
      <alignment horizontal="center" vertical="center"/>
      <protection locked="0"/>
    </xf>
    <xf numFmtId="0" fontId="67" fillId="12" borderId="21" xfId="0" applyFont="1" applyFill="1" applyBorder="1" applyAlignment="1" applyProtection="1">
      <alignment horizontal="center" vertical="center"/>
      <protection locked="0"/>
    </xf>
    <xf numFmtId="0" fontId="2" fillId="8" borderId="28" xfId="0" applyNumberFormat="1" applyFont="1" applyFill="1" applyBorder="1" applyAlignment="1">
      <alignment horizontal="center" vertical="center" wrapText="1"/>
    </xf>
    <xf numFmtId="0" fontId="2" fillId="8" borderId="31" xfId="0" applyNumberFormat="1"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9" fontId="2" fillId="8" borderId="9" xfId="1" applyFont="1" applyFill="1" applyBorder="1" applyAlignment="1">
      <alignment horizontal="center" vertical="center" wrapText="1"/>
    </xf>
    <xf numFmtId="9" fontId="2" fillId="8" borderId="10" xfId="1" applyFont="1" applyFill="1" applyBorder="1" applyAlignment="1">
      <alignment horizontal="center" vertical="center" wrapText="1"/>
    </xf>
    <xf numFmtId="0" fontId="2" fillId="8" borderId="29" xfId="0" applyFont="1" applyFill="1" applyBorder="1" applyAlignment="1">
      <alignment horizontal="center" vertical="center" wrapText="1"/>
    </xf>
    <xf numFmtId="0" fontId="2" fillId="8" borderId="33" xfId="0" applyFont="1" applyFill="1" applyBorder="1" applyAlignment="1">
      <alignment horizontal="center" vertical="center" wrapText="1"/>
    </xf>
    <xf numFmtId="0" fontId="64" fillId="12" borderId="22" xfId="0" applyFont="1" applyFill="1" applyBorder="1" applyAlignment="1" applyProtection="1">
      <alignment horizontal="center" vertical="center"/>
      <protection locked="0"/>
    </xf>
    <xf numFmtId="0" fontId="64" fillId="12" borderId="3" xfId="0" applyFont="1" applyFill="1" applyBorder="1" applyAlignment="1" applyProtection="1">
      <alignment horizontal="center" vertical="center"/>
      <protection locked="0"/>
    </xf>
    <xf numFmtId="0" fontId="65" fillId="12" borderId="2" xfId="0" applyFont="1" applyFill="1" applyBorder="1" applyAlignment="1" applyProtection="1">
      <alignment horizontal="center" vertical="center"/>
      <protection locked="0"/>
    </xf>
    <xf numFmtId="0" fontId="65" fillId="12" borderId="3" xfId="0" applyFont="1" applyFill="1" applyBorder="1" applyAlignment="1" applyProtection="1">
      <alignment horizontal="center" vertical="center"/>
      <protection locked="0"/>
    </xf>
    <xf numFmtId="0" fontId="17" fillId="8" borderId="2" xfId="0" applyFont="1" applyFill="1" applyBorder="1" applyAlignment="1" applyProtection="1">
      <alignment horizontal="center" vertical="center" wrapText="1"/>
      <protection locked="0"/>
    </xf>
    <xf numFmtId="0" fontId="17" fillId="8" borderId="3" xfId="0" applyFont="1" applyFill="1" applyBorder="1" applyAlignment="1" applyProtection="1">
      <alignment horizontal="center" vertical="center" wrapText="1"/>
      <protection locked="0"/>
    </xf>
    <xf numFmtId="0" fontId="24" fillId="8" borderId="2" xfId="0" applyFont="1" applyFill="1" applyBorder="1" applyAlignment="1" applyProtection="1">
      <alignment horizontal="center" vertical="center" wrapText="1"/>
      <protection locked="0"/>
    </xf>
    <xf numFmtId="0" fontId="24" fillId="8" borderId="4" xfId="0" applyFont="1" applyFill="1" applyBorder="1" applyAlignment="1" applyProtection="1">
      <alignment horizontal="center" vertical="center" wrapText="1"/>
      <protection locked="0"/>
    </xf>
    <xf numFmtId="0" fontId="24" fillId="8" borderId="3" xfId="0" applyFont="1" applyFill="1" applyBorder="1" applyAlignment="1" applyProtection="1">
      <alignment horizontal="center" vertical="center" wrapText="1"/>
      <protection locked="0"/>
    </xf>
    <xf numFmtId="0" fontId="49" fillId="2" borderId="4" xfId="0" applyFont="1" applyFill="1" applyBorder="1" applyAlignment="1" applyProtection="1">
      <alignment horizontal="center" vertical="center"/>
      <protection locked="0"/>
    </xf>
    <xf numFmtId="0" fontId="18" fillId="8" borderId="2" xfId="0" applyFont="1" applyFill="1" applyBorder="1" applyAlignment="1">
      <alignment horizontal="left" vertical="center" wrapText="1"/>
    </xf>
    <xf numFmtId="0" fontId="18" fillId="8" borderId="3" xfId="0" applyFont="1" applyFill="1" applyBorder="1" applyAlignment="1">
      <alignment horizontal="left" vertical="center" wrapText="1"/>
    </xf>
    <xf numFmtId="0" fontId="35" fillId="8" borderId="2" xfId="0" applyFont="1" applyFill="1" applyBorder="1" applyAlignment="1">
      <alignment horizontal="left" vertical="top" wrapText="1"/>
    </xf>
    <xf numFmtId="0" fontId="35" fillId="8" borderId="3" xfId="0" applyFont="1" applyFill="1" applyBorder="1" applyAlignment="1">
      <alignment horizontal="left" vertical="top" wrapText="1"/>
    </xf>
    <xf numFmtId="0" fontId="41" fillId="8" borderId="2" xfId="0" applyFont="1" applyFill="1" applyBorder="1" applyAlignment="1">
      <alignment horizontal="left" vertical="center"/>
    </xf>
    <xf numFmtId="0" fontId="41" fillId="8" borderId="3" xfId="0" applyFont="1" applyFill="1" applyBorder="1" applyAlignment="1">
      <alignment horizontal="left" vertical="center"/>
    </xf>
    <xf numFmtId="0" fontId="28" fillId="8" borderId="2" xfId="0" applyFont="1" applyFill="1" applyBorder="1" applyAlignment="1">
      <alignment horizontal="left" vertical="top" wrapText="1"/>
    </xf>
    <xf numFmtId="0" fontId="28" fillId="8" borderId="3" xfId="0" applyFont="1" applyFill="1" applyBorder="1" applyAlignment="1">
      <alignment horizontal="left" vertical="top" wrapText="1"/>
    </xf>
    <xf numFmtId="0" fontId="56" fillId="8" borderId="14" xfId="0" applyFont="1" applyFill="1" applyBorder="1" applyAlignment="1">
      <alignment horizontal="left" vertical="center" wrapText="1"/>
    </xf>
    <xf numFmtId="0" fontId="56" fillId="8" borderId="0" xfId="0" applyFont="1" applyFill="1" applyBorder="1" applyAlignment="1">
      <alignment horizontal="left" vertical="center" wrapText="1"/>
    </xf>
    <xf numFmtId="0" fontId="56" fillId="8" borderId="15" xfId="0" applyFont="1" applyFill="1" applyBorder="1" applyAlignment="1">
      <alignment horizontal="left" vertical="center" wrapText="1"/>
    </xf>
    <xf numFmtId="0" fontId="48" fillId="5" borderId="2" xfId="0" applyFont="1" applyFill="1" applyBorder="1" applyAlignment="1">
      <alignment horizontal="center" vertical="center"/>
    </xf>
    <xf numFmtId="0" fontId="48" fillId="5" borderId="4" xfId="0" applyFont="1" applyFill="1" applyBorder="1" applyAlignment="1">
      <alignment horizontal="center" vertical="center"/>
    </xf>
    <xf numFmtId="0" fontId="48" fillId="5" borderId="3" xfId="0" applyFont="1" applyFill="1" applyBorder="1" applyAlignment="1">
      <alignment horizontal="center" vertical="center"/>
    </xf>
    <xf numFmtId="0" fontId="2" fillId="8" borderId="1" xfId="0" applyFont="1" applyFill="1" applyBorder="1" applyAlignment="1">
      <alignment horizontal="center" vertical="center"/>
    </xf>
    <xf numFmtId="0" fontId="62" fillId="11" borderId="2" xfId="3" applyFont="1" applyFill="1" applyBorder="1" applyAlignment="1" applyProtection="1">
      <alignment horizontal="center" vertical="center" wrapText="1"/>
      <protection locked="0"/>
    </xf>
    <xf numFmtId="0" fontId="62" fillId="11" borderId="4" xfId="3" applyFont="1" applyFill="1" applyBorder="1" applyAlignment="1" applyProtection="1">
      <alignment horizontal="center" vertical="center" wrapText="1"/>
      <protection locked="0"/>
    </xf>
    <xf numFmtId="0" fontId="62" fillId="11" borderId="3" xfId="3" applyFont="1" applyFill="1" applyBorder="1" applyAlignment="1" applyProtection="1">
      <alignment horizontal="center" vertical="center" wrapText="1"/>
      <protection locked="0"/>
    </xf>
    <xf numFmtId="0" fontId="73" fillId="11" borderId="2" xfId="3" applyFont="1" applyFill="1" applyBorder="1" applyAlignment="1" applyProtection="1">
      <alignment horizontal="center" vertical="center" wrapText="1"/>
      <protection locked="0"/>
    </xf>
    <xf numFmtId="0" fontId="73" fillId="11" borderId="4" xfId="3" applyFont="1" applyFill="1" applyBorder="1" applyAlignment="1" applyProtection="1">
      <alignment horizontal="center" vertical="center" wrapText="1"/>
      <protection locked="0"/>
    </xf>
    <xf numFmtId="0" fontId="73" fillId="11" borderId="3" xfId="3" applyFont="1" applyFill="1" applyBorder="1" applyAlignment="1" applyProtection="1">
      <alignment horizontal="center" vertical="center" wrapText="1"/>
      <protection locked="0"/>
    </xf>
    <xf numFmtId="0" fontId="51" fillId="6" borderId="22" xfId="0" applyFont="1" applyFill="1" applyBorder="1" applyAlignment="1">
      <alignment horizontal="center" vertical="center"/>
    </xf>
    <xf numFmtId="0" fontId="51" fillId="6" borderId="21" xfId="0" applyFont="1" applyFill="1" applyBorder="1" applyAlignment="1">
      <alignment horizontal="center" vertical="center"/>
    </xf>
    <xf numFmtId="0" fontId="14" fillId="8" borderId="1" xfId="0" applyFont="1" applyFill="1" applyBorder="1" applyAlignment="1">
      <alignment horizontal="center" vertical="center" wrapText="1"/>
    </xf>
    <xf numFmtId="0" fontId="21" fillId="8" borderId="1" xfId="0" applyFont="1" applyFill="1" applyBorder="1" applyAlignment="1">
      <alignment horizontal="center" vertical="center" wrapText="1"/>
    </xf>
    <xf numFmtId="0" fontId="0" fillId="8" borderId="1" xfId="0" applyFont="1" applyFill="1" applyBorder="1" applyAlignment="1">
      <alignment horizontal="center" vertical="center" wrapText="1"/>
    </xf>
    <xf numFmtId="0" fontId="57" fillId="8" borderId="2" xfId="3" applyFont="1" applyFill="1" applyBorder="1" applyAlignment="1">
      <alignment horizontal="center" vertical="center" wrapText="1"/>
    </xf>
    <xf numFmtId="0" fontId="57" fillId="8" borderId="3" xfId="3" applyFont="1" applyFill="1" applyBorder="1" applyAlignment="1">
      <alignment horizontal="center" vertical="center" wrapText="1"/>
    </xf>
    <xf numFmtId="0" fontId="2" fillId="8" borderId="11" xfId="0" applyFont="1" applyFill="1" applyBorder="1" applyAlignment="1">
      <alignment horizontal="left" vertical="center" wrapText="1"/>
    </xf>
    <xf numFmtId="0" fontId="2" fillId="8" borderId="12" xfId="0" applyFont="1" applyFill="1" applyBorder="1" applyAlignment="1">
      <alignment horizontal="left" vertical="center" wrapText="1"/>
    </xf>
    <xf numFmtId="0" fontId="2" fillId="8" borderId="13" xfId="0" applyFont="1" applyFill="1" applyBorder="1" applyAlignment="1">
      <alignment horizontal="left" vertical="center" wrapText="1"/>
    </xf>
    <xf numFmtId="0" fontId="2" fillId="8" borderId="14" xfId="0" applyFont="1" applyFill="1" applyBorder="1" applyAlignment="1">
      <alignment horizontal="left" vertical="center" wrapText="1"/>
    </xf>
    <xf numFmtId="0" fontId="2" fillId="8" borderId="0" xfId="0" applyFont="1" applyFill="1" applyBorder="1" applyAlignment="1">
      <alignment horizontal="left" vertical="center" wrapText="1"/>
    </xf>
    <xf numFmtId="0" fontId="2" fillId="8" borderId="15" xfId="0" applyFont="1" applyFill="1" applyBorder="1" applyAlignment="1">
      <alignment horizontal="left" vertical="center" wrapText="1"/>
    </xf>
    <xf numFmtId="0" fontId="2" fillId="8" borderId="14" xfId="0" applyFont="1" applyFill="1" applyBorder="1" applyAlignment="1">
      <alignment horizontal="left" vertical="center"/>
    </xf>
    <xf numFmtId="0" fontId="2" fillId="8" borderId="0" xfId="0" applyFont="1" applyFill="1" applyBorder="1" applyAlignment="1">
      <alignment horizontal="left" vertical="center"/>
    </xf>
    <xf numFmtId="0" fontId="2" fillId="8" borderId="15" xfId="0" applyFont="1" applyFill="1" applyBorder="1" applyAlignment="1">
      <alignment horizontal="left" vertical="center"/>
    </xf>
    <xf numFmtId="0" fontId="68" fillId="10" borderId="23" xfId="0" applyFont="1" applyFill="1" applyBorder="1" applyAlignment="1">
      <alignment horizontal="center" vertical="center"/>
    </xf>
    <xf numFmtId="0" fontId="68" fillId="10" borderId="24" xfId="0" applyFont="1" applyFill="1" applyBorder="1" applyAlignment="1">
      <alignment horizontal="center" vertical="center"/>
    </xf>
    <xf numFmtId="0" fontId="68" fillId="10" borderId="25" xfId="0" applyFont="1" applyFill="1" applyBorder="1" applyAlignment="1">
      <alignment horizontal="center" vertical="center"/>
    </xf>
    <xf numFmtId="0" fontId="68" fillId="10" borderId="18" xfId="0" applyFont="1" applyFill="1" applyBorder="1" applyAlignment="1">
      <alignment horizontal="center" vertical="center"/>
    </xf>
    <xf numFmtId="0" fontId="68" fillId="10" borderId="19" xfId="0" applyFont="1" applyFill="1" applyBorder="1" applyAlignment="1">
      <alignment horizontal="center" vertical="center"/>
    </xf>
    <xf numFmtId="0" fontId="68" fillId="10" borderId="20" xfId="0" applyFont="1" applyFill="1" applyBorder="1" applyAlignment="1">
      <alignment horizontal="center" vertical="center"/>
    </xf>
    <xf numFmtId="0" fontId="51" fillId="6" borderId="11" xfId="0" applyFont="1" applyFill="1" applyBorder="1" applyAlignment="1">
      <alignment horizontal="center" vertical="center"/>
    </xf>
    <xf numFmtId="0" fontId="51" fillId="6" borderId="12" xfId="0" applyFont="1" applyFill="1" applyBorder="1" applyAlignment="1">
      <alignment horizontal="center" vertical="center"/>
    </xf>
    <xf numFmtId="0" fontId="51" fillId="6" borderId="13" xfId="0" applyFont="1" applyFill="1" applyBorder="1" applyAlignment="1">
      <alignment horizontal="center" vertical="center"/>
    </xf>
    <xf numFmtId="0" fontId="55" fillId="8" borderId="2" xfId="0" applyFont="1" applyFill="1" applyBorder="1" applyAlignment="1">
      <alignment horizontal="left" vertical="top" wrapText="1"/>
    </xf>
    <xf numFmtId="0" fontId="55" fillId="8" borderId="3" xfId="0" applyFont="1" applyFill="1" applyBorder="1" applyAlignment="1">
      <alignment horizontal="left" vertical="top" wrapText="1"/>
    </xf>
    <xf numFmtId="0" fontId="55" fillId="8" borderId="2" xfId="0" applyFont="1" applyFill="1" applyBorder="1" applyAlignment="1">
      <alignment horizontal="left" vertical="center" wrapText="1"/>
    </xf>
    <xf numFmtId="0" fontId="55" fillId="8" borderId="3" xfId="0" applyFont="1" applyFill="1" applyBorder="1" applyAlignment="1">
      <alignment horizontal="left" vertical="center" wrapText="1"/>
    </xf>
    <xf numFmtId="0" fontId="48" fillId="8" borderId="2" xfId="0" applyFont="1" applyFill="1" applyBorder="1" applyAlignment="1">
      <alignment horizontal="left" vertical="center"/>
    </xf>
    <xf numFmtId="0" fontId="48" fillId="8" borderId="4" xfId="0" applyFont="1" applyFill="1" applyBorder="1" applyAlignment="1">
      <alignment horizontal="left" vertical="center"/>
    </xf>
    <xf numFmtId="0" fontId="48" fillId="8" borderId="3" xfId="0" applyFont="1" applyFill="1" applyBorder="1" applyAlignment="1">
      <alignment horizontal="left" vertical="center"/>
    </xf>
    <xf numFmtId="0" fontId="57" fillId="10" borderId="2" xfId="3" applyFill="1" applyBorder="1" applyAlignment="1">
      <alignment horizontal="center" vertical="center"/>
    </xf>
    <xf numFmtId="0" fontId="57" fillId="10" borderId="4" xfId="3" applyFill="1" applyBorder="1" applyAlignment="1">
      <alignment horizontal="center" vertical="center"/>
    </xf>
    <xf numFmtId="0" fontId="57" fillId="10" borderId="3" xfId="3" applyFill="1" applyBorder="1" applyAlignment="1">
      <alignment horizontal="center" vertical="center"/>
    </xf>
    <xf numFmtId="0" fontId="39" fillId="8" borderId="2" xfId="0" applyFont="1" applyFill="1" applyBorder="1" applyAlignment="1">
      <alignment horizontal="left" vertical="center" wrapText="1"/>
    </xf>
    <xf numFmtId="0" fontId="39" fillId="8" borderId="3" xfId="0" applyFont="1" applyFill="1" applyBorder="1" applyAlignment="1">
      <alignment horizontal="left" vertical="center" wrapText="1"/>
    </xf>
    <xf numFmtId="0" fontId="44" fillId="5" borderId="14" xfId="0" applyFont="1" applyFill="1" applyBorder="1" applyAlignment="1">
      <alignment horizontal="center" vertical="center"/>
    </xf>
    <xf numFmtId="0" fontId="44" fillId="5" borderId="0" xfId="0" applyFont="1" applyFill="1" applyBorder="1" applyAlignment="1">
      <alignment horizontal="center" vertical="center"/>
    </xf>
    <xf numFmtId="0" fontId="44" fillId="5" borderId="15" xfId="0" applyFont="1" applyFill="1" applyBorder="1" applyAlignment="1">
      <alignment horizontal="center" vertical="center"/>
    </xf>
    <xf numFmtId="0" fontId="44" fillId="5" borderId="11" xfId="0" applyFont="1" applyFill="1" applyBorder="1" applyAlignment="1">
      <alignment horizontal="center" vertical="center"/>
    </xf>
    <xf numFmtId="0" fontId="44" fillId="5" borderId="12" xfId="0" applyFont="1" applyFill="1" applyBorder="1" applyAlignment="1">
      <alignment horizontal="center" vertical="center"/>
    </xf>
    <xf numFmtId="0" fontId="44" fillId="5" borderId="13" xfId="0" applyFont="1" applyFill="1" applyBorder="1" applyAlignment="1">
      <alignment horizontal="center" vertical="center"/>
    </xf>
    <xf numFmtId="0" fontId="48" fillId="4" borderId="2" xfId="0" applyFont="1" applyFill="1" applyBorder="1" applyAlignment="1">
      <alignment horizontal="center" vertical="center"/>
    </xf>
    <xf numFmtId="0" fontId="48" fillId="4" borderId="4" xfId="0" applyFont="1" applyFill="1" applyBorder="1" applyAlignment="1">
      <alignment horizontal="center" vertical="center"/>
    </xf>
    <xf numFmtId="0" fontId="48" fillId="4" borderId="3" xfId="0" applyFont="1" applyFill="1" applyBorder="1" applyAlignment="1">
      <alignment horizontal="center" vertical="center"/>
    </xf>
    <xf numFmtId="0" fontId="56" fillId="6" borderId="2" xfId="0" applyFont="1" applyFill="1" applyBorder="1" applyAlignment="1">
      <alignment horizontal="center" vertical="top" wrapText="1"/>
    </xf>
    <xf numFmtId="0" fontId="56" fillId="6" borderId="4" xfId="0" applyFont="1" applyFill="1" applyBorder="1" applyAlignment="1">
      <alignment horizontal="center" vertical="top" wrapText="1"/>
    </xf>
    <xf numFmtId="0" fontId="56" fillId="6" borderId="3" xfId="0" applyFont="1" applyFill="1" applyBorder="1" applyAlignment="1">
      <alignment horizontal="center" vertical="top" wrapText="1"/>
    </xf>
    <xf numFmtId="0" fontId="41" fillId="8" borderId="9" xfId="0" applyFont="1" applyFill="1" applyBorder="1" applyAlignment="1">
      <alignment horizontal="center" vertical="center" wrapText="1"/>
    </xf>
    <xf numFmtId="0" fontId="41" fillId="8" borderId="8"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7" fillId="8" borderId="1" xfId="0" applyFont="1" applyFill="1" applyBorder="1" applyAlignment="1">
      <alignment horizontal="center" vertical="center"/>
    </xf>
    <xf numFmtId="0" fontId="7" fillId="8" borderId="9" xfId="0" applyFont="1" applyFill="1" applyBorder="1" applyAlignment="1">
      <alignment horizontal="center" vertical="center"/>
    </xf>
    <xf numFmtId="0" fontId="46" fillId="5" borderId="2" xfId="0" applyFont="1" applyFill="1" applyBorder="1" applyAlignment="1">
      <alignment horizontal="center" vertical="center"/>
    </xf>
    <xf numFmtId="0" fontId="46" fillId="5" borderId="4" xfId="0" applyFont="1" applyFill="1" applyBorder="1" applyAlignment="1">
      <alignment horizontal="center" vertical="center"/>
    </xf>
    <xf numFmtId="0" fontId="46" fillId="5" borderId="3" xfId="0" applyFont="1" applyFill="1" applyBorder="1" applyAlignment="1">
      <alignment horizontal="center" vertical="center"/>
    </xf>
    <xf numFmtId="0" fontId="49" fillId="2" borderId="1" xfId="0" applyFont="1" applyFill="1" applyBorder="1" applyAlignment="1">
      <alignment horizontal="center" vertical="center"/>
    </xf>
    <xf numFmtId="0" fontId="53" fillId="2" borderId="2" xfId="0" applyFont="1" applyFill="1" applyBorder="1" applyAlignment="1">
      <alignment horizontal="center" vertical="center"/>
    </xf>
    <xf numFmtId="0" fontId="53" fillId="2" borderId="3" xfId="0" applyFont="1" applyFill="1" applyBorder="1" applyAlignment="1">
      <alignment horizontal="center" vertical="center"/>
    </xf>
    <xf numFmtId="0" fontId="49" fillId="9" borderId="2" xfId="0" applyFont="1" applyFill="1" applyBorder="1" applyAlignment="1">
      <alignment horizontal="center" vertical="center" wrapText="1"/>
    </xf>
    <xf numFmtId="0" fontId="49" fillId="9" borderId="4" xfId="0" applyFont="1" applyFill="1" applyBorder="1" applyAlignment="1">
      <alignment horizontal="center" vertical="center" wrapText="1"/>
    </xf>
    <xf numFmtId="0" fontId="49" fillId="9" borderId="3" xfId="0" applyFont="1" applyFill="1" applyBorder="1" applyAlignment="1">
      <alignment horizontal="center" vertical="center" wrapText="1"/>
    </xf>
    <xf numFmtId="0" fontId="20" fillId="8" borderId="2" xfId="0" applyFont="1" applyFill="1" applyBorder="1" applyAlignment="1">
      <alignment horizontal="left" vertical="center" wrapText="1"/>
    </xf>
    <xf numFmtId="0" fontId="20" fillId="8" borderId="3" xfId="0" applyFont="1" applyFill="1" applyBorder="1" applyAlignment="1">
      <alignment horizontal="left" vertical="center" wrapText="1"/>
    </xf>
    <xf numFmtId="0" fontId="49" fillId="4" borderId="2" xfId="0" applyFont="1" applyFill="1" applyBorder="1" applyAlignment="1">
      <alignment horizontal="center" vertical="top" wrapText="1"/>
    </xf>
    <xf numFmtId="0" fontId="49" fillId="4" borderId="3" xfId="0" applyFont="1" applyFill="1" applyBorder="1" applyAlignment="1">
      <alignment horizontal="center" vertical="top" wrapText="1"/>
    </xf>
    <xf numFmtId="0" fontId="33" fillId="8" borderId="2" xfId="0" applyFont="1" applyFill="1" applyBorder="1" applyAlignment="1">
      <alignment horizontal="left" vertical="top" wrapText="1"/>
    </xf>
    <xf numFmtId="0" fontId="33" fillId="8" borderId="3" xfId="0" applyFont="1" applyFill="1" applyBorder="1" applyAlignment="1">
      <alignment horizontal="left" vertical="top" wrapText="1"/>
    </xf>
    <xf numFmtId="0" fontId="57" fillId="8" borderId="2" xfId="3" applyFill="1" applyBorder="1" applyAlignment="1">
      <alignment horizontal="center" vertical="center" wrapText="1"/>
    </xf>
    <xf numFmtId="0" fontId="57" fillId="8" borderId="4" xfId="3" applyFill="1" applyBorder="1" applyAlignment="1">
      <alignment horizontal="center" vertical="center" wrapText="1"/>
    </xf>
    <xf numFmtId="0" fontId="57" fillId="8" borderId="3" xfId="3" applyFill="1" applyBorder="1" applyAlignment="1">
      <alignment horizontal="center" vertical="center" wrapText="1"/>
    </xf>
    <xf numFmtId="0" fontId="29" fillId="8" borderId="2" xfId="0" applyFont="1" applyFill="1" applyBorder="1" applyAlignment="1">
      <alignment horizontal="left" vertical="center"/>
    </xf>
    <xf numFmtId="0" fontId="29" fillId="8" borderId="3" xfId="0" applyFont="1" applyFill="1" applyBorder="1" applyAlignment="1">
      <alignment horizontal="left" vertical="center"/>
    </xf>
    <xf numFmtId="0" fontId="30" fillId="8" borderId="2" xfId="0" applyFont="1" applyFill="1" applyBorder="1" applyAlignment="1">
      <alignment horizontal="left" vertical="top" wrapText="1"/>
    </xf>
    <xf numFmtId="0" fontId="30" fillId="8" borderId="3" xfId="0" applyFont="1" applyFill="1" applyBorder="1" applyAlignment="1">
      <alignment horizontal="left" vertical="top" wrapText="1"/>
    </xf>
    <xf numFmtId="0" fontId="41" fillId="8" borderId="2" xfId="0" applyFont="1" applyFill="1" applyBorder="1" applyAlignment="1">
      <alignment horizontal="left" vertical="top" wrapText="1"/>
    </xf>
    <xf numFmtId="0" fontId="41" fillId="8" borderId="3" xfId="0" applyFont="1" applyFill="1" applyBorder="1" applyAlignment="1">
      <alignment horizontal="left" vertical="top" wrapText="1"/>
    </xf>
    <xf numFmtId="0" fontId="29" fillId="8" borderId="2" xfId="0" applyFont="1" applyFill="1" applyBorder="1" applyAlignment="1">
      <alignment horizontal="left" vertical="top" wrapText="1"/>
    </xf>
    <xf numFmtId="0" fontId="29" fillId="8" borderId="3" xfId="0" applyFont="1" applyFill="1" applyBorder="1" applyAlignment="1">
      <alignment horizontal="left" vertical="top" wrapText="1"/>
    </xf>
    <xf numFmtId="0" fontId="26" fillId="8" borderId="2" xfId="0" applyFont="1" applyFill="1" applyBorder="1" applyAlignment="1">
      <alignment horizontal="left" vertical="top" wrapText="1"/>
    </xf>
    <xf numFmtId="0" fontId="26" fillId="8" borderId="3" xfId="0" applyFont="1" applyFill="1" applyBorder="1" applyAlignment="1">
      <alignment horizontal="left" vertical="top" wrapText="1"/>
    </xf>
    <xf numFmtId="0" fontId="51" fillId="6" borderId="2"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26" fillId="8" borderId="2" xfId="0" applyFont="1" applyFill="1" applyBorder="1" applyAlignment="1">
      <alignment horizontal="left" vertical="center" wrapText="1"/>
    </xf>
    <xf numFmtId="0" fontId="26" fillId="8" borderId="3" xfId="0" applyFont="1" applyFill="1" applyBorder="1" applyAlignment="1">
      <alignment horizontal="left" vertical="center" wrapText="1"/>
    </xf>
    <xf numFmtId="0" fontId="56" fillId="6" borderId="2" xfId="0" applyFont="1" applyFill="1" applyBorder="1" applyAlignment="1">
      <alignment horizontal="center" vertical="center"/>
    </xf>
    <xf numFmtId="0" fontId="56" fillId="6" borderId="4" xfId="0" applyFont="1" applyFill="1" applyBorder="1" applyAlignment="1">
      <alignment horizontal="center" vertical="center"/>
    </xf>
    <xf numFmtId="0" fontId="56" fillId="6" borderId="3" xfId="0" applyFont="1" applyFill="1" applyBorder="1" applyAlignment="1">
      <alignment horizontal="center" vertical="center"/>
    </xf>
    <xf numFmtId="0" fontId="41" fillId="8" borderId="5" xfId="0" applyFont="1" applyFill="1" applyBorder="1" applyAlignment="1">
      <alignment horizontal="left" vertical="center" wrapText="1"/>
    </xf>
    <xf numFmtId="0" fontId="41" fillId="8" borderId="6" xfId="0" applyFont="1" applyFill="1" applyBorder="1" applyAlignment="1">
      <alignment horizontal="left" vertical="center" wrapText="1"/>
    </xf>
    <xf numFmtId="0" fontId="41" fillId="8" borderId="11" xfId="0" applyFont="1" applyFill="1" applyBorder="1" applyAlignment="1">
      <alignment horizontal="left" vertical="center" wrapText="1"/>
    </xf>
    <xf numFmtId="0" fontId="41" fillId="8" borderId="13" xfId="0" applyFont="1" applyFill="1" applyBorder="1" applyAlignment="1">
      <alignment horizontal="left" vertical="center" wrapText="1"/>
    </xf>
    <xf numFmtId="0" fontId="19" fillId="8" borderId="1" xfId="0" applyFont="1" applyFill="1" applyBorder="1" applyAlignment="1">
      <alignment horizontal="center" vertical="center" wrapText="1"/>
    </xf>
    <xf numFmtId="0" fontId="18" fillId="8" borderId="2" xfId="0" applyFont="1" applyFill="1" applyBorder="1" applyAlignment="1">
      <alignment horizontal="left" vertical="top" wrapText="1"/>
    </xf>
    <xf numFmtId="0" fontId="18" fillId="8" borderId="3" xfId="0" applyFont="1" applyFill="1" applyBorder="1" applyAlignment="1">
      <alignment horizontal="left" vertical="top" wrapText="1"/>
    </xf>
    <xf numFmtId="9" fontId="5" fillId="8" borderId="1" xfId="0" applyNumberFormat="1" applyFont="1" applyFill="1" applyBorder="1" applyAlignment="1">
      <alignment horizontal="center" vertical="center" wrapText="1"/>
    </xf>
    <xf numFmtId="9" fontId="19" fillId="8" borderId="1" xfId="0" applyNumberFormat="1" applyFont="1" applyFill="1" applyBorder="1" applyAlignment="1">
      <alignment horizontal="center" vertical="center" wrapText="1"/>
    </xf>
    <xf numFmtId="0" fontId="32" fillId="8" borderId="2" xfId="0" applyFont="1" applyFill="1" applyBorder="1" applyAlignment="1">
      <alignment horizontal="left" vertical="top" wrapText="1"/>
    </xf>
    <xf numFmtId="0" fontId="32" fillId="8" borderId="3" xfId="0" applyFont="1" applyFill="1" applyBorder="1" applyAlignment="1">
      <alignment horizontal="left" vertical="top" wrapText="1"/>
    </xf>
    <xf numFmtId="0" fontId="56" fillId="6" borderId="2" xfId="0" applyFont="1" applyFill="1" applyBorder="1" applyAlignment="1">
      <alignment horizontal="center" vertical="top"/>
    </xf>
    <xf numFmtId="0" fontId="56" fillId="6" borderId="4" xfId="0" applyFont="1" applyFill="1" applyBorder="1" applyAlignment="1">
      <alignment horizontal="center" vertical="top"/>
    </xf>
    <xf numFmtId="0" fontId="56" fillId="6" borderId="3" xfId="0" applyFont="1" applyFill="1" applyBorder="1" applyAlignment="1">
      <alignment horizontal="center" vertical="top"/>
    </xf>
    <xf numFmtId="0" fontId="57" fillId="8" borderId="4" xfId="3" applyFont="1" applyFill="1" applyBorder="1" applyAlignment="1">
      <alignment horizontal="center" vertical="center" wrapText="1"/>
    </xf>
    <xf numFmtId="9" fontId="19" fillId="8" borderId="2" xfId="0" applyNumberFormat="1" applyFont="1" applyFill="1" applyBorder="1" applyAlignment="1">
      <alignment horizontal="center" vertical="center" wrapText="1"/>
    </xf>
    <xf numFmtId="9" fontId="19" fillId="8" borderId="4" xfId="0" applyNumberFormat="1" applyFont="1" applyFill="1" applyBorder="1" applyAlignment="1">
      <alignment horizontal="center" vertical="center" wrapText="1"/>
    </xf>
    <xf numFmtId="9" fontId="19" fillId="8" borderId="3" xfId="0" applyNumberFormat="1" applyFont="1" applyFill="1" applyBorder="1" applyAlignment="1">
      <alignment horizontal="center" vertical="center" wrapText="1"/>
    </xf>
    <xf numFmtId="0" fontId="19" fillId="8" borderId="2" xfId="0" applyFont="1" applyFill="1" applyBorder="1" applyAlignment="1">
      <alignment horizontal="center" vertical="center" wrapText="1"/>
    </xf>
    <xf numFmtId="0" fontId="19" fillId="8" borderId="4"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56" fillId="8" borderId="2" xfId="0" applyFont="1" applyFill="1" applyBorder="1" applyAlignment="1">
      <alignment horizontal="left" vertical="center" wrapText="1"/>
    </xf>
    <xf numFmtId="0" fontId="56" fillId="8" borderId="4" xfId="0" applyFont="1" applyFill="1" applyBorder="1" applyAlignment="1">
      <alignment horizontal="left" vertical="center" wrapText="1"/>
    </xf>
    <xf numFmtId="0" fontId="56" fillId="8" borderId="3" xfId="0" applyFont="1" applyFill="1" applyBorder="1" applyAlignment="1">
      <alignment horizontal="left" vertical="center" wrapText="1"/>
    </xf>
    <xf numFmtId="9" fontId="56" fillId="8" borderId="2" xfId="0" applyNumberFormat="1" applyFont="1" applyFill="1" applyBorder="1" applyAlignment="1">
      <alignment horizontal="center" vertical="center" wrapText="1"/>
    </xf>
    <xf numFmtId="9" fontId="56" fillId="8" borderId="4" xfId="0" applyNumberFormat="1" applyFont="1" applyFill="1" applyBorder="1" applyAlignment="1">
      <alignment horizontal="center" vertical="center" wrapText="1"/>
    </xf>
    <xf numFmtId="9" fontId="56" fillId="8" borderId="3" xfId="0" applyNumberFormat="1" applyFont="1" applyFill="1" applyBorder="1" applyAlignment="1">
      <alignment horizontal="center" vertical="center" wrapText="1"/>
    </xf>
    <xf numFmtId="0" fontId="32" fillId="8" borderId="2" xfId="0" applyFont="1" applyFill="1" applyBorder="1" applyAlignment="1">
      <alignment horizontal="left" vertical="center" wrapText="1"/>
    </xf>
    <xf numFmtId="0" fontId="32" fillId="8" borderId="3" xfId="0" applyFont="1" applyFill="1" applyBorder="1" applyAlignment="1">
      <alignment horizontal="left" vertical="center" wrapText="1"/>
    </xf>
    <xf numFmtId="0" fontId="1" fillId="8" borderId="2" xfId="0" applyFont="1" applyFill="1" applyBorder="1" applyAlignment="1" applyProtection="1">
      <alignment horizontal="center" vertical="center" wrapText="1"/>
      <protection locked="0"/>
    </xf>
    <xf numFmtId="0" fontId="49" fillId="2" borderId="11" xfId="0" applyFont="1" applyFill="1" applyBorder="1" applyAlignment="1">
      <alignment horizontal="center" vertical="center" wrapText="1"/>
    </xf>
    <xf numFmtId="0" fontId="49" fillId="2" borderId="12" xfId="0" applyFont="1" applyFill="1" applyBorder="1" applyAlignment="1">
      <alignment horizontal="center" vertical="center" wrapText="1"/>
    </xf>
    <xf numFmtId="0" fontId="49" fillId="2" borderId="13"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66" fillId="11" borderId="2" xfId="3" applyFont="1" applyFill="1" applyBorder="1" applyAlignment="1" applyProtection="1">
      <alignment horizontal="center" vertical="center" wrapText="1"/>
      <protection locked="0"/>
    </xf>
    <xf numFmtId="0" fontId="66" fillId="11" borderId="4" xfId="3" applyFont="1" applyFill="1" applyBorder="1" applyAlignment="1" applyProtection="1">
      <alignment horizontal="center" vertical="center" wrapText="1"/>
      <protection locked="0"/>
    </xf>
    <xf numFmtId="0" fontId="66" fillId="11" borderId="3" xfId="3" applyFont="1" applyFill="1" applyBorder="1" applyAlignment="1" applyProtection="1">
      <alignment horizontal="center" vertical="center" wrapText="1"/>
      <protection locked="0"/>
    </xf>
    <xf numFmtId="0" fontId="61" fillId="11" borderId="1" xfId="0" applyFont="1" applyFill="1" applyBorder="1" applyAlignment="1" applyProtection="1">
      <alignment horizontal="center" vertical="center" wrapText="1"/>
      <protection locked="0"/>
    </xf>
    <xf numFmtId="0" fontId="73" fillId="11" borderId="1" xfId="3" applyFont="1" applyFill="1" applyBorder="1" applyAlignment="1" applyProtection="1">
      <alignment horizontal="center" vertical="center" wrapText="1"/>
      <protection locked="0"/>
    </xf>
    <xf numFmtId="0" fontId="11" fillId="8" borderId="4" xfId="0" applyFont="1" applyFill="1" applyBorder="1" applyAlignment="1">
      <alignment horizontal="center" vertical="center" wrapText="1"/>
    </xf>
    <xf numFmtId="0" fontId="67" fillId="12" borderId="2" xfId="0" applyFont="1" applyFill="1" applyBorder="1" applyAlignment="1" applyProtection="1">
      <alignment horizontal="center" vertical="center"/>
      <protection locked="0"/>
    </xf>
    <xf numFmtId="0" fontId="67" fillId="12" borderId="3" xfId="0" applyFont="1" applyFill="1" applyBorder="1" applyAlignment="1" applyProtection="1">
      <alignment horizontal="center" vertical="center"/>
      <protection locked="0"/>
    </xf>
    <xf numFmtId="0" fontId="74" fillId="11" borderId="2" xfId="0" applyFont="1" applyFill="1" applyBorder="1" applyAlignment="1" applyProtection="1">
      <alignment horizontal="center" vertical="center" wrapText="1"/>
      <protection locked="0"/>
    </xf>
    <xf numFmtId="0" fontId="74" fillId="11" borderId="3" xfId="0" applyFont="1" applyFill="1" applyBorder="1" applyAlignment="1" applyProtection="1">
      <alignment horizontal="center" vertical="center" wrapText="1"/>
      <protection locked="0"/>
    </xf>
    <xf numFmtId="0" fontId="37" fillId="8" borderId="2" xfId="0" applyFont="1" applyFill="1" applyBorder="1" applyAlignment="1" applyProtection="1">
      <alignment horizontal="center" vertical="center" wrapText="1"/>
      <protection locked="0"/>
    </xf>
    <xf numFmtId="0" fontId="37" fillId="8" borderId="4" xfId="0" applyFont="1" applyFill="1" applyBorder="1" applyAlignment="1" applyProtection="1">
      <alignment horizontal="center" vertical="center" wrapText="1"/>
      <protection locked="0"/>
    </xf>
    <xf numFmtId="0" fontId="37" fillId="8" borderId="3" xfId="0" applyFont="1" applyFill="1" applyBorder="1" applyAlignment="1" applyProtection="1">
      <alignment horizontal="center" vertical="center" wrapText="1"/>
      <protection locked="0"/>
    </xf>
    <xf numFmtId="0" fontId="24" fillId="8" borderId="2" xfId="0" applyFont="1" applyFill="1" applyBorder="1" applyAlignment="1" applyProtection="1">
      <alignment horizontal="center" vertical="center"/>
      <protection locked="0"/>
    </xf>
    <xf numFmtId="0" fontId="24" fillId="8" borderId="3" xfId="0" applyFont="1" applyFill="1" applyBorder="1" applyAlignment="1" applyProtection="1">
      <alignment horizontal="center" vertical="center"/>
      <protection locked="0"/>
    </xf>
    <xf numFmtId="0" fontId="61" fillId="11" borderId="2" xfId="0" applyFont="1" applyFill="1" applyBorder="1" applyAlignment="1" applyProtection="1">
      <alignment horizontal="center" vertical="center" wrapText="1"/>
      <protection locked="0"/>
    </xf>
    <xf numFmtId="0" fontId="61" fillId="11" borderId="3" xfId="0" applyFont="1" applyFill="1" applyBorder="1" applyAlignment="1" applyProtection="1">
      <alignment horizontal="center" vertical="center" wrapText="1"/>
      <protection locked="0"/>
    </xf>
    <xf numFmtId="0" fontId="61" fillId="11" borderId="22" xfId="0" applyFont="1" applyFill="1" applyBorder="1" applyAlignment="1" applyProtection="1">
      <alignment horizontal="center" vertical="center"/>
      <protection locked="0"/>
    </xf>
    <xf numFmtId="0" fontId="61" fillId="11" borderId="3" xfId="0" applyFont="1" applyFill="1" applyBorder="1" applyAlignment="1" applyProtection="1">
      <alignment horizontal="center" vertical="center"/>
      <protection locked="0"/>
    </xf>
    <xf numFmtId="0" fontId="57" fillId="8" borderId="2" xfId="3" applyNumberFormat="1" applyFont="1" applyFill="1" applyBorder="1" applyAlignment="1" applyProtection="1">
      <alignment horizontal="center" vertical="center"/>
      <protection locked="0"/>
    </xf>
    <xf numFmtId="0" fontId="57" fillId="8" borderId="3" xfId="3" applyNumberFormat="1" applyFont="1" applyFill="1" applyBorder="1" applyAlignment="1" applyProtection="1">
      <alignment horizontal="center" vertical="center"/>
      <protection locked="0"/>
    </xf>
    <xf numFmtId="0" fontId="12" fillId="8" borderId="2" xfId="0" applyFont="1" applyFill="1" applyBorder="1" applyAlignment="1" applyProtection="1">
      <alignment horizontal="center" vertical="center"/>
      <protection locked="0"/>
    </xf>
    <xf numFmtId="0" fontId="12" fillId="8" borderId="3" xfId="0" applyFont="1" applyFill="1" applyBorder="1" applyAlignment="1" applyProtection="1">
      <alignment horizontal="center" vertical="center"/>
      <protection locked="0"/>
    </xf>
    <xf numFmtId="0" fontId="65" fillId="12" borderId="4" xfId="0" applyFont="1" applyFill="1" applyBorder="1" applyAlignment="1" applyProtection="1">
      <alignment horizontal="center" vertical="center"/>
      <protection locked="0"/>
    </xf>
    <xf numFmtId="0" fontId="65" fillId="12" borderId="21" xfId="0" applyFont="1" applyFill="1" applyBorder="1" applyAlignment="1" applyProtection="1">
      <alignment horizontal="center" vertical="center"/>
      <protection locked="0"/>
    </xf>
    <xf numFmtId="0" fontId="25" fillId="8" borderId="2" xfId="0" applyFont="1" applyFill="1" applyBorder="1" applyAlignment="1" applyProtection="1">
      <alignment horizontal="center" vertical="center"/>
      <protection locked="0"/>
    </xf>
    <xf numFmtId="0" fontId="25" fillId="8" borderId="3" xfId="0" applyFont="1" applyFill="1" applyBorder="1" applyAlignment="1" applyProtection="1">
      <alignment horizontal="center" vertical="center"/>
      <protection locked="0"/>
    </xf>
    <xf numFmtId="0" fontId="73" fillId="11" borderId="21" xfId="3" applyFont="1" applyFill="1" applyBorder="1" applyAlignment="1" applyProtection="1">
      <alignment horizontal="center" vertical="center" wrapText="1"/>
      <protection locked="0"/>
    </xf>
    <xf numFmtId="0" fontId="27" fillId="8" borderId="2" xfId="0" applyFont="1" applyFill="1" applyBorder="1" applyAlignment="1">
      <alignment horizontal="center" vertical="center" wrapText="1"/>
    </xf>
    <xf numFmtId="0" fontId="27" fillId="8" borderId="3" xfId="0" applyFont="1" applyFill="1" applyBorder="1" applyAlignment="1">
      <alignment horizontal="center" vertical="center" wrapText="1"/>
    </xf>
    <xf numFmtId="0" fontId="52" fillId="7" borderId="2" xfId="0" applyFont="1" applyFill="1" applyBorder="1" applyAlignment="1" applyProtection="1">
      <alignment horizontal="center" vertical="center"/>
      <protection locked="0"/>
    </xf>
    <xf numFmtId="0" fontId="52" fillId="7" borderId="4" xfId="0" applyFont="1" applyFill="1" applyBorder="1" applyAlignment="1" applyProtection="1">
      <alignment horizontal="center" vertical="center"/>
      <protection locked="0"/>
    </xf>
    <xf numFmtId="0" fontId="52" fillId="7" borderId="3" xfId="0" applyFont="1" applyFill="1" applyBorder="1" applyAlignment="1" applyProtection="1">
      <alignment horizontal="center" vertical="center"/>
      <protection locked="0"/>
    </xf>
    <xf numFmtId="0" fontId="23" fillId="8" borderId="2" xfId="0" applyFont="1" applyFill="1" applyBorder="1" applyAlignment="1">
      <alignment horizontal="center" vertical="center" wrapText="1"/>
    </xf>
    <xf numFmtId="0" fontId="23" fillId="8" borderId="3" xfId="0" applyFont="1" applyFill="1" applyBorder="1" applyAlignment="1">
      <alignment horizontal="center" vertical="center" wrapText="1"/>
    </xf>
    <xf numFmtId="0" fontId="57" fillId="8" borderId="5" xfId="3" applyFont="1" applyFill="1" applyBorder="1" applyAlignment="1" applyProtection="1">
      <alignment horizontal="center" vertical="center"/>
      <protection locked="0"/>
    </xf>
    <xf numFmtId="0" fontId="57" fillId="8" borderId="6" xfId="3" applyFont="1" applyFill="1" applyBorder="1" applyAlignment="1" applyProtection="1">
      <alignment horizontal="center" vertical="center"/>
      <protection locked="0"/>
    </xf>
    <xf numFmtId="0" fontId="11" fillId="8" borderId="5" xfId="0" applyFont="1" applyFill="1" applyBorder="1" applyAlignment="1" applyProtection="1">
      <alignment horizontal="center" vertical="center"/>
      <protection locked="0"/>
    </xf>
    <xf numFmtId="0" fontId="11" fillId="8" borderId="6" xfId="0" applyFont="1" applyFill="1" applyBorder="1" applyAlignment="1" applyProtection="1">
      <alignment horizontal="center" vertical="center"/>
      <protection locked="0"/>
    </xf>
    <xf numFmtId="0" fontId="11" fillId="8" borderId="5" xfId="0" applyFont="1" applyFill="1" applyBorder="1" applyAlignment="1" applyProtection="1">
      <alignment horizontal="center" vertical="center" wrapText="1"/>
      <protection locked="0"/>
    </xf>
    <xf numFmtId="0" fontId="11" fillId="8" borderId="6" xfId="0" applyFont="1" applyFill="1" applyBorder="1" applyAlignment="1" applyProtection="1">
      <alignment horizontal="center" vertical="center" wrapText="1"/>
      <protection locked="0"/>
    </xf>
    <xf numFmtId="0" fontId="3" fillId="8"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56" fillId="14" borderId="14" xfId="0" applyFont="1" applyFill="1" applyBorder="1" applyAlignment="1">
      <alignment horizontal="center" vertical="center"/>
    </xf>
    <xf numFmtId="0" fontId="56" fillId="14" borderId="0" xfId="0" applyFont="1" applyFill="1" applyBorder="1" applyAlignment="1">
      <alignment horizontal="center" vertical="center"/>
    </xf>
    <xf numFmtId="0" fontId="56" fillId="14" borderId="15" xfId="0" applyFont="1" applyFill="1" applyBorder="1" applyAlignment="1">
      <alignment horizontal="center" vertical="center"/>
    </xf>
    <xf numFmtId="9" fontId="2" fillId="8" borderId="30" xfId="0" applyNumberFormat="1" applyFont="1" applyFill="1" applyBorder="1" applyAlignment="1">
      <alignment horizontal="center" vertical="center" wrapText="1"/>
    </xf>
    <xf numFmtId="9" fontId="2" fillId="8" borderId="32" xfId="0" applyNumberFormat="1" applyFont="1" applyFill="1" applyBorder="1" applyAlignment="1">
      <alignment horizontal="center" vertical="center" wrapText="1"/>
    </xf>
    <xf numFmtId="0" fontId="53" fillId="6" borderId="22" xfId="0" applyFont="1" applyFill="1" applyBorder="1" applyAlignment="1" applyProtection="1">
      <alignment horizontal="center" vertical="center"/>
      <protection locked="0"/>
    </xf>
    <xf numFmtId="0" fontId="53" fillId="6" borderId="4" xfId="0" applyFont="1" applyFill="1" applyBorder="1" applyAlignment="1" applyProtection="1">
      <alignment horizontal="center" vertical="center"/>
      <protection locked="0"/>
    </xf>
    <xf numFmtId="0" fontId="53" fillId="6" borderId="21" xfId="0" applyFont="1" applyFill="1" applyBorder="1" applyAlignment="1" applyProtection="1">
      <alignment horizontal="center" vertical="center"/>
      <protection locked="0"/>
    </xf>
    <xf numFmtId="0" fontId="51" fillId="6" borderId="1" xfId="0" applyFont="1" applyFill="1" applyBorder="1" applyAlignment="1">
      <alignment horizontal="center" vertical="center"/>
    </xf>
    <xf numFmtId="0" fontId="56" fillId="8" borderId="9" xfId="0" applyFont="1" applyFill="1" applyBorder="1" applyAlignment="1">
      <alignment horizontal="left" vertical="center" wrapText="1"/>
    </xf>
    <xf numFmtId="0" fontId="2" fillId="8" borderId="2" xfId="0" applyFont="1" applyFill="1" applyBorder="1" applyAlignment="1">
      <alignment horizontal="center" vertical="center"/>
    </xf>
    <xf numFmtId="0" fontId="2" fillId="8" borderId="4" xfId="0" applyFont="1" applyFill="1" applyBorder="1" applyAlignment="1">
      <alignment horizontal="center" vertical="center"/>
    </xf>
    <xf numFmtId="0" fontId="2" fillId="8" borderId="3" xfId="0" applyFont="1" applyFill="1" applyBorder="1" applyAlignment="1">
      <alignment horizontal="center" vertical="center"/>
    </xf>
    <xf numFmtId="0" fontId="2" fillId="8" borderId="3" xfId="0" applyNumberFormat="1" applyFont="1" applyFill="1" applyBorder="1" applyAlignment="1">
      <alignment horizontal="center" vertical="center"/>
    </xf>
    <xf numFmtId="0" fontId="49" fillId="2" borderId="1"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0" fillId="8" borderId="2" xfId="0" applyFont="1" applyFill="1" applyBorder="1" applyAlignment="1">
      <alignment horizontal="center" wrapText="1"/>
    </xf>
    <xf numFmtId="0" fontId="12" fillId="8" borderId="3" xfId="0" applyFont="1" applyFill="1" applyBorder="1" applyAlignment="1">
      <alignment horizontal="center" wrapText="1"/>
    </xf>
    <xf numFmtId="0" fontId="63" fillId="11" borderId="2" xfId="0" applyFont="1" applyFill="1" applyBorder="1" applyAlignment="1" applyProtection="1">
      <alignment horizontal="center" vertical="center" wrapText="1"/>
      <protection locked="0"/>
    </xf>
    <xf numFmtId="0" fontId="63" fillId="11" borderId="3" xfId="0" applyFont="1" applyFill="1" applyBorder="1" applyAlignment="1" applyProtection="1">
      <alignment horizontal="center" vertical="center" wrapText="1"/>
      <protection locked="0"/>
    </xf>
    <xf numFmtId="0" fontId="63" fillId="11" borderId="2" xfId="0" applyFont="1" applyFill="1" applyBorder="1" applyAlignment="1" applyProtection="1">
      <alignment horizontal="center" vertical="center"/>
      <protection locked="0"/>
    </xf>
    <xf numFmtId="0" fontId="63" fillId="11" borderId="3" xfId="0" applyFont="1" applyFill="1" applyBorder="1" applyAlignment="1" applyProtection="1">
      <alignment horizontal="center" vertical="center"/>
      <protection locked="0"/>
    </xf>
    <xf numFmtId="0" fontId="2" fillId="8" borderId="2"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6" fillId="8" borderId="12" xfId="0" applyFont="1" applyFill="1" applyBorder="1" applyAlignment="1">
      <alignment horizontal="center" vertical="center" wrapText="1"/>
    </xf>
    <xf numFmtId="0" fontId="6" fillId="8" borderId="13" xfId="0" applyFont="1" applyFill="1" applyBorder="1" applyAlignment="1">
      <alignment horizontal="center" vertical="center" wrapText="1"/>
    </xf>
    <xf numFmtId="0" fontId="56" fillId="14" borderId="2" xfId="0" applyFont="1" applyFill="1" applyBorder="1" applyAlignment="1">
      <alignment horizontal="center" vertical="center"/>
    </xf>
    <xf numFmtId="0" fontId="47" fillId="14" borderId="4" xfId="0" applyFont="1" applyFill="1" applyBorder="1" applyAlignment="1">
      <alignment horizontal="center" vertical="center"/>
    </xf>
    <xf numFmtId="0" fontId="47" fillId="14" borderId="3" xfId="0" applyFont="1" applyFill="1" applyBorder="1" applyAlignment="1">
      <alignment horizontal="center" vertical="center"/>
    </xf>
    <xf numFmtId="0" fontId="59" fillId="8" borderId="34" xfId="0" applyFont="1" applyFill="1" applyBorder="1" applyAlignment="1">
      <alignment horizontal="center" vertical="center"/>
    </xf>
    <xf numFmtId="0" fontId="59" fillId="8" borderId="35" xfId="0" applyFont="1" applyFill="1" applyBorder="1" applyAlignment="1">
      <alignment horizontal="center" vertical="center"/>
    </xf>
    <xf numFmtId="0" fontId="59" fillId="8" borderId="36" xfId="0" applyFont="1" applyFill="1" applyBorder="1" applyAlignment="1">
      <alignment horizontal="center" vertical="center"/>
    </xf>
    <xf numFmtId="0" fontId="57" fillId="8" borderId="9" xfId="3" applyFill="1" applyBorder="1" applyAlignment="1">
      <alignment horizontal="center" vertical="center" wrapText="1"/>
    </xf>
    <xf numFmtId="0" fontId="0" fillId="0" borderId="10" xfId="0" applyBorder="1" applyAlignment="1">
      <alignment horizontal="center" vertical="center" wrapText="1"/>
    </xf>
    <xf numFmtId="0" fontId="0" fillId="0" borderId="15" xfId="0" applyBorder="1" applyAlignment="1">
      <alignment horizontal="center" vertical="center" wrapText="1"/>
    </xf>
    <xf numFmtId="0" fontId="2" fillId="8" borderId="5" xfId="0" applyFont="1" applyFill="1" applyBorder="1" applyAlignment="1">
      <alignment horizontal="left" vertical="center"/>
    </xf>
    <xf numFmtId="0" fontId="2" fillId="8" borderId="7" xfId="0" applyFont="1" applyFill="1" applyBorder="1" applyAlignment="1">
      <alignment horizontal="left" vertical="center"/>
    </xf>
    <xf numFmtId="0" fontId="2" fillId="8" borderId="6" xfId="0" applyFont="1" applyFill="1" applyBorder="1" applyAlignment="1">
      <alignment horizontal="left" vertical="center"/>
    </xf>
    <xf numFmtId="0" fontId="12" fillId="8" borderId="4" xfId="0" applyFont="1" applyFill="1" applyBorder="1" applyAlignment="1" applyProtection="1">
      <alignment horizontal="center" vertical="center"/>
      <protection locked="0"/>
    </xf>
    <xf numFmtId="15" fontId="12" fillId="8" borderId="4" xfId="0" applyNumberFormat="1" applyFont="1" applyFill="1" applyBorder="1" applyAlignment="1" applyProtection="1">
      <alignment horizontal="center" vertical="center" wrapText="1"/>
      <protection locked="0"/>
    </xf>
  </cellXfs>
  <cellStyles count="11">
    <cellStyle name="Hipervínculo" xfId="3" builtinId="8"/>
    <cellStyle name="Millares [0]" xfId="5" builtinId="6"/>
    <cellStyle name="Millares [0] 2 2" xfId="4"/>
    <cellStyle name="Millares [0] 2 2 2" xfId="8"/>
    <cellStyle name="Normal" xfId="0" builtinId="0"/>
    <cellStyle name="Normal 2" xfId="2"/>
    <cellStyle name="Normal 2 2" xfId="7"/>
    <cellStyle name="Normal 2 3" xfId="10"/>
    <cellStyle name="Porcentaje" xfId="1" builtinId="5"/>
    <cellStyle name="Porcentaje 2" xfId="6"/>
    <cellStyle name="Porcentaje 3" xfId="9"/>
  </cellStyles>
  <dxfs count="0"/>
  <tableStyles count="0" defaultTableStyle="TableStyleMedium2" defaultPivotStyle="PivotStyleLight16"/>
  <colors>
    <mruColors>
      <color rgb="FF1809D9"/>
      <color rgb="FF8BCDFF"/>
      <color rgb="FF1006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PY" b="1"/>
              <a:t>Metas  de la Direccion de Aeronáutica</a:t>
            </a:r>
            <a:r>
              <a:rPr lang="es-PY" b="1" baseline="0"/>
              <a:t> (D</a:t>
            </a:r>
            <a:r>
              <a:rPr lang="es-PY" b="1"/>
              <a:t>.A.C. ) a</a:t>
            </a:r>
            <a:r>
              <a:rPr lang="es-PY" b="1" baseline="0"/>
              <a:t>  Septiembre/2024</a:t>
            </a:r>
            <a:endParaRPr lang="es-PY" b="1"/>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PY"/>
        </a:p>
      </c:txPr>
    </c:title>
    <c:autoTitleDeleted val="0"/>
    <c:plotArea>
      <c:layout/>
      <c:barChart>
        <c:barDir val="col"/>
        <c:grouping val="clustered"/>
        <c:varyColors val="0"/>
        <c:ser>
          <c:idx val="0"/>
          <c:order val="0"/>
          <c:tx>
            <c:strRef>
              <c:f>'[3]DATOS 2024'!$C$49</c:f>
              <c:strCache>
                <c:ptCount val="1"/>
                <c:pt idx="0">
                  <c:v>Metas Previstas</c:v>
                </c:pt>
              </c:strCache>
            </c:strRef>
          </c:tx>
          <c:spPr>
            <a:solidFill>
              <a:schemeClr val="accent1"/>
            </a:solidFill>
            <a:ln>
              <a:noFill/>
            </a:ln>
            <a:effectLst/>
          </c:spPr>
          <c:invertIfNegative val="0"/>
          <c:cat>
            <c:strRef>
              <c:f>'[3]DATOS 2024'!$B$50:$B$61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'[3]DATOS 2024'!$C$50:$C$61</c:f>
              <c:numCache>
                <c:formatCode>General</c:formatCode>
                <c:ptCount val="12"/>
                <c:pt idx="0">
                  <c:v>98</c:v>
                </c:pt>
                <c:pt idx="1">
                  <c:v>91</c:v>
                </c:pt>
                <c:pt idx="2">
                  <c:v>87</c:v>
                </c:pt>
                <c:pt idx="3">
                  <c:v>77</c:v>
                </c:pt>
                <c:pt idx="4">
                  <c:v>78</c:v>
                </c:pt>
                <c:pt idx="5">
                  <c:v>101</c:v>
                </c:pt>
                <c:pt idx="6">
                  <c:v>108</c:v>
                </c:pt>
                <c:pt idx="7">
                  <c:v>95</c:v>
                </c:pt>
                <c:pt idx="8">
                  <c:v>110</c:v>
                </c:pt>
                <c:pt idx="9">
                  <c:v>115</c:v>
                </c:pt>
                <c:pt idx="10">
                  <c:v>102</c:v>
                </c:pt>
                <c:pt idx="11">
                  <c:v>142</c:v>
                </c:pt>
              </c:numCache>
            </c:numRef>
          </c:val>
          <c:extLst>
            <c:ext xmlns:c16="http://schemas.microsoft.com/office/drawing/2014/chart" uri="{C3380CC4-5D6E-409C-BE32-E72D297353CC}">
              <c16:uniqueId val="{00000000-998D-400D-BE7D-7B89C9050666}"/>
            </c:ext>
          </c:extLst>
        </c:ser>
        <c:ser>
          <c:idx val="1"/>
          <c:order val="1"/>
          <c:tx>
            <c:strRef>
              <c:f>'[3]DATOS 2024'!$D$49</c:f>
              <c:strCache>
                <c:ptCount val="1"/>
                <c:pt idx="0">
                  <c:v>Certificados de Registro Aeronáutico</c:v>
                </c:pt>
              </c:strCache>
            </c:strRef>
          </c:tx>
          <c:spPr>
            <a:solidFill>
              <a:schemeClr val="accent2"/>
            </a:solidFill>
            <a:ln>
              <a:noFill/>
            </a:ln>
            <a:effectLst/>
          </c:spPr>
          <c:invertIfNegative val="0"/>
          <c:cat>
            <c:strRef>
              <c:f>'[3]DATOS 2024'!$B$50:$B$61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'[3]DATOS 2024'!$D$50:$D$61</c:f>
              <c:numCache>
                <c:formatCode>General</c:formatCode>
                <c:ptCount val="12"/>
                <c:pt idx="0">
                  <c:v>139</c:v>
                </c:pt>
                <c:pt idx="1">
                  <c:v>119</c:v>
                </c:pt>
                <c:pt idx="2">
                  <c:v>118</c:v>
                </c:pt>
                <c:pt idx="3">
                  <c:v>171</c:v>
                </c:pt>
                <c:pt idx="4">
                  <c:v>184</c:v>
                </c:pt>
                <c:pt idx="5">
                  <c:v>187</c:v>
                </c:pt>
                <c:pt idx="6">
                  <c:v>158</c:v>
                </c:pt>
                <c:pt idx="7">
                  <c:v>138</c:v>
                </c:pt>
                <c:pt idx="8">
                  <c:v>178</c:v>
                </c:pt>
                <c:pt idx="9">
                  <c:v>0</c:v>
                </c:pt>
                <c:pt idx="10">
                  <c:v>0</c:v>
                </c:pt>
                <c:pt idx="11">
                  <c:v>0</c:v>
                </c:pt>
              </c:numCache>
            </c:numRef>
          </c:val>
          <c:extLst>
            <c:ext xmlns:c16="http://schemas.microsoft.com/office/drawing/2014/chart" uri="{C3380CC4-5D6E-409C-BE32-E72D297353CC}">
              <c16:uniqueId val="{00000001-998D-400D-BE7D-7B89C9050666}"/>
            </c:ext>
          </c:extLst>
        </c:ser>
        <c:dLbls>
          <c:showLegendKey val="0"/>
          <c:showVal val="0"/>
          <c:showCatName val="0"/>
          <c:showSerName val="0"/>
          <c:showPercent val="0"/>
          <c:showBubbleSize val="0"/>
        </c:dLbls>
        <c:gapWidth val="219"/>
        <c:overlap val="-27"/>
        <c:axId val="398289504"/>
        <c:axId val="118722992"/>
      </c:barChart>
      <c:catAx>
        <c:axId val="398289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18722992"/>
        <c:crosses val="autoZero"/>
        <c:auto val="1"/>
        <c:lblAlgn val="ctr"/>
        <c:lblOffset val="100"/>
        <c:noMultiLvlLbl val="0"/>
      </c:catAx>
      <c:valAx>
        <c:axId val="1187229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3982895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a:pPr>
            <a:r>
              <a:rPr lang="en-US" sz="1800" b="1"/>
              <a:t>ESTADO</a:t>
            </a:r>
            <a:r>
              <a:rPr lang="en-US" sz="1800" b="1" baseline="0"/>
              <a:t> DE CONTRATOS 3º TRIMESTRE 2024</a:t>
            </a:r>
            <a:endParaRPr lang="en-US" sz="1800" b="1"/>
          </a:p>
        </c:rich>
      </c:tx>
      <c:layout/>
      <c:overlay val="0"/>
    </c:title>
    <c:autoTitleDeleted val="0"/>
    <c:pivotFmts>
      <c:pivotFmt>
        <c:idx val="0"/>
        <c:marker>
          <c:symbol val="none"/>
        </c:marker>
      </c:pivotFmt>
      <c:pivotFmt>
        <c:idx val="1"/>
        <c:marker>
          <c:symbol val="none"/>
        </c:marker>
      </c:pivotFmt>
      <c:pivotFmt>
        <c:idx val="2"/>
        <c:spPr>
          <a:solidFill>
            <a:schemeClr val="accent6">
              <a:lumMod val="75000"/>
            </a:schemeClr>
          </a:solidFill>
        </c:spPr>
        <c:marker>
          <c:symbol val="none"/>
        </c:marker>
        <c:dLbl>
          <c:idx val="0"/>
          <c:spPr/>
          <c:txPr>
            <a:bodyPr/>
            <a:lstStyle/>
            <a:p>
              <a:pPr>
                <a:defRPr b="1"/>
              </a:pPr>
              <a:endParaRPr lang="es-PY"/>
            </a:p>
          </c:txPr>
          <c:dLblPos val="outEnd"/>
          <c:showLegendKey val="0"/>
          <c:showVal val="1"/>
          <c:showCatName val="0"/>
          <c:showSerName val="0"/>
          <c:showPercent val="0"/>
          <c:showBubbleSize val="0"/>
          <c:separator> </c:separator>
          <c:extLst>
            <c:ext xmlns:c15="http://schemas.microsoft.com/office/drawing/2012/chart" uri="{CE6537A1-D6FC-4f65-9D91-7224C49458BB}"/>
          </c:extLst>
        </c:dLbl>
      </c:pivotFmt>
      <c:pivotFmt>
        <c:idx val="3"/>
        <c:spPr>
          <a:solidFill>
            <a:schemeClr val="accent6">
              <a:lumMod val="75000"/>
            </a:schemeClr>
          </a:solidFill>
          <a:ln>
            <a:solidFill>
              <a:schemeClr val="accent6">
                <a:lumMod val="75000"/>
              </a:schemeClr>
            </a:solidFill>
          </a:ln>
        </c:spPr>
      </c:pivotFmt>
      <c:pivotFmt>
        <c:idx val="4"/>
        <c:spPr>
          <a:solidFill>
            <a:schemeClr val="accent2">
              <a:lumMod val="75000"/>
            </a:schemeClr>
          </a:solidFill>
          <a:ln>
            <a:solidFill>
              <a:schemeClr val="accent2">
                <a:lumMod val="75000"/>
              </a:schemeClr>
            </a:solidFill>
          </a:ln>
        </c:spPr>
      </c:pivotFmt>
      <c:pivotFmt>
        <c:idx val="5"/>
        <c:spPr>
          <a:solidFill>
            <a:srgbClr val="0033CC"/>
          </a:solidFill>
          <a:ln>
            <a:solidFill>
              <a:srgbClr val="0033CC"/>
            </a:solidFill>
          </a:ln>
        </c:spPr>
      </c:pivotFmt>
      <c:pivotFmt>
        <c:idx val="6"/>
        <c:spPr>
          <a:solidFill>
            <a:schemeClr val="accent6">
              <a:lumMod val="75000"/>
            </a:schemeClr>
          </a:solidFill>
        </c:spPr>
        <c:marker>
          <c:symbol val="none"/>
        </c:marker>
        <c:dLbl>
          <c:idx val="0"/>
          <c:spPr/>
          <c:txPr>
            <a:bodyPr/>
            <a:lstStyle/>
            <a:p>
              <a:pPr>
                <a:defRPr b="1"/>
              </a:pPr>
              <a:endParaRPr lang="es-PY"/>
            </a:p>
          </c:txPr>
          <c:dLblPos val="outEnd"/>
          <c:showLegendKey val="0"/>
          <c:showVal val="1"/>
          <c:showCatName val="0"/>
          <c:showSerName val="0"/>
          <c:showPercent val="0"/>
          <c:showBubbleSize val="0"/>
          <c:separator> </c:separator>
          <c:extLst>
            <c:ext xmlns:c15="http://schemas.microsoft.com/office/drawing/2012/chart" uri="{CE6537A1-D6FC-4f65-9D91-7224C49458BB}"/>
          </c:extLst>
        </c:dLbl>
      </c:pivotFmt>
      <c:pivotFmt>
        <c:idx val="7"/>
        <c:spPr>
          <a:solidFill>
            <a:schemeClr val="accent6">
              <a:lumMod val="75000"/>
            </a:schemeClr>
          </a:solidFill>
          <a:ln>
            <a:solidFill>
              <a:schemeClr val="accent6">
                <a:lumMod val="75000"/>
              </a:schemeClr>
            </a:solidFill>
          </a:ln>
        </c:spPr>
      </c:pivotFmt>
      <c:pivotFmt>
        <c:idx val="8"/>
        <c:spPr>
          <a:solidFill>
            <a:schemeClr val="accent2">
              <a:lumMod val="75000"/>
            </a:schemeClr>
          </a:solidFill>
          <a:ln>
            <a:solidFill>
              <a:schemeClr val="accent2">
                <a:lumMod val="75000"/>
              </a:schemeClr>
            </a:solidFill>
          </a:ln>
        </c:spPr>
      </c:pivotFmt>
      <c:pivotFmt>
        <c:idx val="9"/>
        <c:spPr>
          <a:solidFill>
            <a:srgbClr val="0033CC"/>
          </a:solidFill>
          <a:ln>
            <a:solidFill>
              <a:srgbClr val="0033CC"/>
            </a:solidFill>
          </a:ln>
        </c:spPr>
      </c:pivotFmt>
      <c:pivotFmt>
        <c:idx val="10"/>
        <c:spPr>
          <a:solidFill>
            <a:schemeClr val="accent6">
              <a:lumMod val="75000"/>
            </a:schemeClr>
          </a:solidFill>
        </c:spPr>
        <c:marker>
          <c:symbol val="none"/>
        </c:marker>
        <c:dLbl>
          <c:idx val="0"/>
          <c:spPr/>
          <c:txPr>
            <a:bodyPr/>
            <a:lstStyle/>
            <a:p>
              <a:pPr>
                <a:defRPr sz="1400" b="1"/>
              </a:pPr>
              <a:endParaRPr lang="es-PY"/>
            </a:p>
          </c:txPr>
          <c:dLblPos val="outEnd"/>
          <c:showLegendKey val="0"/>
          <c:showVal val="1"/>
          <c:showCatName val="0"/>
          <c:showSerName val="0"/>
          <c:showPercent val="0"/>
          <c:showBubbleSize val="0"/>
          <c:separator> </c:separator>
          <c:extLst>
            <c:ext xmlns:c15="http://schemas.microsoft.com/office/drawing/2012/chart" uri="{CE6537A1-D6FC-4f65-9D91-7224C49458BB}"/>
          </c:extLst>
        </c:dLbl>
      </c:pivotFmt>
      <c:pivotFmt>
        <c:idx val="11"/>
        <c:spPr>
          <a:solidFill>
            <a:schemeClr val="accent6">
              <a:lumMod val="75000"/>
            </a:schemeClr>
          </a:solidFill>
          <a:ln>
            <a:solidFill>
              <a:schemeClr val="accent6">
                <a:lumMod val="75000"/>
              </a:schemeClr>
            </a:solidFill>
          </a:ln>
        </c:spPr>
      </c:pivotFmt>
      <c:pivotFmt>
        <c:idx val="12"/>
        <c:spPr>
          <a:solidFill>
            <a:schemeClr val="accent2">
              <a:lumMod val="75000"/>
            </a:schemeClr>
          </a:solidFill>
          <a:ln>
            <a:solidFill>
              <a:schemeClr val="accent2">
                <a:lumMod val="75000"/>
              </a:schemeClr>
            </a:solidFill>
          </a:ln>
        </c:spPr>
      </c:pivotFmt>
      <c:pivotFmt>
        <c:idx val="13"/>
        <c:spPr>
          <a:solidFill>
            <a:srgbClr val="0033CC"/>
          </a:solidFill>
          <a:ln>
            <a:solidFill>
              <a:srgbClr val="0033CC"/>
            </a:solidFill>
          </a:ln>
        </c:spPr>
      </c:pivotFmt>
    </c:pivotFmts>
    <c:plotArea>
      <c:layout>
        <c:manualLayout>
          <c:layoutTarget val="inner"/>
          <c:xMode val="edge"/>
          <c:yMode val="edge"/>
          <c:x val="0.16894329721405588"/>
          <c:y val="0.17049383930107501"/>
          <c:w val="0.6855484945561553"/>
          <c:h val="0.66088665295259341"/>
        </c:manualLayout>
      </c:layout>
      <c:barChart>
        <c:barDir val="col"/>
        <c:grouping val="clustered"/>
        <c:varyColors val="0"/>
        <c:ser>
          <c:idx val="0"/>
          <c:order val="0"/>
          <c:spPr>
            <a:solidFill>
              <a:srgbClr val="0033CC"/>
            </a:solidFill>
          </c:spPr>
          <c:invertIfNegative val="0"/>
          <c:dPt>
            <c:idx val="0"/>
            <c:invertIfNegative val="0"/>
            <c:bubble3D val="0"/>
            <c:spPr>
              <a:solidFill>
                <a:srgbClr val="0033CC"/>
              </a:solidFill>
              <a:ln>
                <a:solidFill>
                  <a:schemeClr val="accent6">
                    <a:lumMod val="75000"/>
                  </a:schemeClr>
                </a:solidFill>
              </a:ln>
            </c:spPr>
            <c:extLst>
              <c:ext xmlns:c16="http://schemas.microsoft.com/office/drawing/2014/chart" uri="{C3380CC4-5D6E-409C-BE32-E72D297353CC}">
                <c16:uniqueId val="{00000001-39C6-4966-AB16-C780A9CB01A8}"/>
              </c:ext>
            </c:extLst>
          </c:dPt>
          <c:dPt>
            <c:idx val="1"/>
            <c:invertIfNegative val="0"/>
            <c:bubble3D val="0"/>
            <c:spPr>
              <a:solidFill>
                <a:srgbClr val="33CC33"/>
              </a:solidFill>
              <a:ln>
                <a:solidFill>
                  <a:schemeClr val="accent2">
                    <a:lumMod val="75000"/>
                  </a:schemeClr>
                </a:solidFill>
              </a:ln>
            </c:spPr>
            <c:extLst>
              <c:ext xmlns:c16="http://schemas.microsoft.com/office/drawing/2014/chart" uri="{C3380CC4-5D6E-409C-BE32-E72D297353CC}">
                <c16:uniqueId val="{00000003-39C6-4966-AB16-C780A9CB01A8}"/>
              </c:ext>
            </c:extLst>
          </c:dPt>
          <c:dPt>
            <c:idx val="2"/>
            <c:invertIfNegative val="0"/>
            <c:bubble3D val="0"/>
            <c:spPr>
              <a:solidFill>
                <a:srgbClr val="FF6600"/>
              </a:solidFill>
              <a:ln>
                <a:solidFill>
                  <a:srgbClr val="0033CC"/>
                </a:solidFill>
              </a:ln>
            </c:spPr>
            <c:extLst>
              <c:ext xmlns:c16="http://schemas.microsoft.com/office/drawing/2014/chart" uri="{C3380CC4-5D6E-409C-BE32-E72D297353CC}">
                <c16:uniqueId val="{00000005-39C6-4966-AB16-C780A9CB01A8}"/>
              </c:ext>
            </c:extLst>
          </c:dPt>
          <c:dLbls>
            <c:spPr>
              <a:noFill/>
              <a:ln>
                <a:noFill/>
              </a:ln>
              <a:effectLst/>
            </c:spPr>
            <c:txPr>
              <a:bodyPr/>
              <a:lstStyle/>
              <a:p>
                <a:pPr>
                  <a:defRPr sz="1400" b="1"/>
                </a:pPr>
                <a:endParaRPr lang="es-PY"/>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layout/>
                <c15:showLeaderLines val="0"/>
              </c:ext>
            </c:extLst>
          </c:dLbls>
          <c:cat>
            <c:strRef>
              <c:f>'[4]MATRIZ RCC_23'!$L$100:$M$100</c:f>
              <c:strCache>
                <c:ptCount val="2"/>
                <c:pt idx="0">
                  <c:v>Ejecución</c:v>
                </c:pt>
                <c:pt idx="1">
                  <c:v>Finiquitado</c:v>
                </c:pt>
              </c:strCache>
            </c:strRef>
          </c:cat>
          <c:val>
            <c:numRef>
              <c:f>'[4]MATRIZ RCC_23'!$L$101:$M$101</c:f>
              <c:numCache>
                <c:formatCode>General</c:formatCode>
                <c:ptCount val="2"/>
                <c:pt idx="0">
                  <c:v>23</c:v>
                </c:pt>
                <c:pt idx="1">
                  <c:v>5</c:v>
                </c:pt>
              </c:numCache>
            </c:numRef>
          </c:val>
          <c:extLst>
            <c:ext xmlns:c16="http://schemas.microsoft.com/office/drawing/2014/chart" uri="{C3380CC4-5D6E-409C-BE32-E72D297353CC}">
              <c16:uniqueId val="{00000006-39C6-4966-AB16-C780A9CB01A8}"/>
            </c:ext>
          </c:extLst>
        </c:ser>
        <c:dLbls>
          <c:showLegendKey val="0"/>
          <c:showVal val="0"/>
          <c:showCatName val="0"/>
          <c:showSerName val="0"/>
          <c:showPercent val="0"/>
          <c:showBubbleSize val="0"/>
        </c:dLbls>
        <c:gapWidth val="141"/>
        <c:axId val="-1082894192"/>
        <c:axId val="-903436224"/>
      </c:barChart>
      <c:catAx>
        <c:axId val="-1082894192"/>
        <c:scaling>
          <c:orientation val="minMax"/>
        </c:scaling>
        <c:delete val="0"/>
        <c:axPos val="b"/>
        <c:title>
          <c:tx>
            <c:rich>
              <a:bodyPr/>
              <a:lstStyle/>
              <a:p>
                <a:pPr>
                  <a:defRPr sz="1400"/>
                </a:pPr>
                <a:r>
                  <a:rPr lang="es-ES" sz="1400"/>
                  <a:t>ESTADO DE CONTRATOS</a:t>
                </a:r>
              </a:p>
            </c:rich>
          </c:tx>
          <c:layout>
            <c:manualLayout>
              <c:xMode val="edge"/>
              <c:yMode val="edge"/>
              <c:x val="0.39006198667246711"/>
              <c:y val="0.91823294397241628"/>
            </c:manualLayout>
          </c:layout>
          <c:overlay val="0"/>
        </c:title>
        <c:numFmt formatCode="General" sourceLinked="0"/>
        <c:majorTickMark val="out"/>
        <c:minorTickMark val="none"/>
        <c:tickLblPos val="nextTo"/>
        <c:txPr>
          <a:bodyPr/>
          <a:lstStyle/>
          <a:p>
            <a:pPr>
              <a:defRPr sz="1400" b="1"/>
            </a:pPr>
            <a:endParaRPr lang="es-PY"/>
          </a:p>
        </c:txPr>
        <c:crossAx val="-903436224"/>
        <c:crosses val="autoZero"/>
        <c:auto val="1"/>
        <c:lblAlgn val="ctr"/>
        <c:lblOffset val="100"/>
        <c:noMultiLvlLbl val="0"/>
      </c:catAx>
      <c:valAx>
        <c:axId val="-903436224"/>
        <c:scaling>
          <c:orientation val="minMax"/>
        </c:scaling>
        <c:delete val="0"/>
        <c:axPos val="l"/>
        <c:majorGridlines/>
        <c:title>
          <c:tx>
            <c:rich>
              <a:bodyPr rot="-5400000" vert="horz"/>
              <a:lstStyle/>
              <a:p>
                <a:pPr>
                  <a:defRPr sz="1400"/>
                </a:pPr>
                <a:r>
                  <a:rPr lang="es-ES" sz="1400"/>
                  <a:t>CANTIDAD</a:t>
                </a:r>
                <a:r>
                  <a:rPr lang="es-ES" sz="1400" baseline="0"/>
                  <a:t> DE CONTRATOS</a:t>
                </a:r>
                <a:endParaRPr lang="es-ES" sz="1400"/>
              </a:p>
            </c:rich>
          </c:tx>
          <c:layout>
            <c:manualLayout>
              <c:xMode val="edge"/>
              <c:yMode val="edge"/>
              <c:x val="7.6314297071956499E-2"/>
              <c:y val="0.27843478469613864"/>
            </c:manualLayout>
          </c:layout>
          <c:overlay val="0"/>
        </c:title>
        <c:numFmt formatCode="General" sourceLinked="1"/>
        <c:majorTickMark val="out"/>
        <c:minorTickMark val="none"/>
        <c:tickLblPos val="nextTo"/>
        <c:txPr>
          <a:bodyPr/>
          <a:lstStyle/>
          <a:p>
            <a:pPr>
              <a:defRPr sz="1400"/>
            </a:pPr>
            <a:endParaRPr lang="es-PY"/>
          </a:p>
        </c:txPr>
        <c:crossAx val="-1082894192"/>
        <c:crosses val="autoZero"/>
        <c:crossBetween val="between"/>
      </c:valAx>
      <c:spPr>
        <a:ln>
          <a:noFill/>
        </a:ln>
      </c:spPr>
    </c:plotArea>
    <c:plotVisOnly val="1"/>
    <c:dispBlanksAs val="gap"/>
    <c:showDLblsOverMax val="0"/>
  </c:chart>
  <c:spPr>
    <a:solidFill>
      <a:srgbClr val="5B9BD5">
        <a:lumMod val="40000"/>
        <a:lumOff val="60000"/>
      </a:srgbClr>
    </a:solidFill>
    <a:ln>
      <a:solidFill>
        <a:schemeClr val="accent1"/>
      </a:solidFill>
    </a:ln>
  </c:spPr>
  <c:printSettings>
    <c:headerFooter/>
    <c:pageMargins b="0.75" l="0.7" r="0.7" t="0.75" header="0.3" footer="0.3"/>
    <c:pageSetup orientation="portrait"/>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sz="1600"/>
              <a:t>COMPARATIVO EJECUCION</a:t>
            </a:r>
          </a:p>
          <a:p>
            <a:pPr>
              <a:defRPr/>
            </a:pPr>
            <a:r>
              <a:rPr lang="es-ES" sz="1600"/>
              <a:t>1er. TRIMESTRE,</a:t>
            </a:r>
            <a:r>
              <a:rPr lang="es-ES" sz="1600" baseline="0"/>
              <a:t> 2º TRIMESTRE y </a:t>
            </a:r>
            <a:r>
              <a:rPr lang="es-ES" sz="1600" b="1" i="0" u="none" strike="noStrike" kern="1200" baseline="0">
                <a:solidFill>
                  <a:sysClr val="windowText" lastClr="000000"/>
                </a:solidFill>
                <a:latin typeface="+mn-lt"/>
                <a:ea typeface="+mn-ea"/>
                <a:cs typeface="+mn-cs"/>
              </a:rPr>
              <a:t>3er. TRIMESTRE</a:t>
            </a:r>
          </a:p>
        </c:rich>
      </c:tx>
      <c:layout>
        <c:manualLayout>
          <c:xMode val="edge"/>
          <c:yMode val="edge"/>
          <c:x val="0.31657514563666517"/>
          <c:y val="1.1581713116881323E-2"/>
        </c:manualLayout>
      </c:layout>
      <c:overlay val="0"/>
    </c:title>
    <c:autoTitleDeleted val="0"/>
    <c:plotArea>
      <c:layout>
        <c:manualLayout>
          <c:layoutTarget val="inner"/>
          <c:xMode val="edge"/>
          <c:yMode val="edge"/>
          <c:x val="0.19192659094457937"/>
          <c:y val="0.18132903852632851"/>
          <c:w val="0.63922271227432015"/>
          <c:h val="0.51564948962587343"/>
        </c:manualLayout>
      </c:layout>
      <c:barChart>
        <c:barDir val="col"/>
        <c:grouping val="clustered"/>
        <c:varyColors val="0"/>
        <c:ser>
          <c:idx val="0"/>
          <c:order val="0"/>
          <c:tx>
            <c:v>1º TRIMESTRE</c:v>
          </c:tx>
          <c:spPr>
            <a:solidFill>
              <a:srgbClr val="0033CC"/>
            </a:solidFill>
          </c:spPr>
          <c:invertIfNegative val="0"/>
          <c:cat>
            <c:strRef>
              <c:f>('[4]MATRIZ RCC_23'!$D$141,'[4]MATRIZ RCC_23'!$D$147,'[4]MATRIZ RCC_23'!$D$156,'[4]MATRIZ RCC_23'!$D$165,'[4]MATRIZ RCC_23'!$D$173,'[4]MATRIZ RCC_23'!$D$177)</c:f>
              <c:strCache>
                <c:ptCount val="6"/>
                <c:pt idx="0">
                  <c:v>SERVICIOS PERSONALES</c:v>
                </c:pt>
                <c:pt idx="1">
                  <c:v>SERVICIOS NO PERSONALES</c:v>
                </c:pt>
                <c:pt idx="2">
                  <c:v>BIENES DE CONSUMO E INSUMOS</c:v>
                </c:pt>
                <c:pt idx="3">
                  <c:v>INVERSION FISICA</c:v>
                </c:pt>
                <c:pt idx="4">
                  <c:v>TRANSFERENCIAS</c:v>
                </c:pt>
                <c:pt idx="5">
                  <c:v>OTROS GASTOS   </c:v>
                </c:pt>
              </c:strCache>
            </c:strRef>
          </c:cat>
          <c:val>
            <c:numRef>
              <c:f>('[4]MATRIZ RCC_23'!$F$141,'[4]MATRIZ RCC_23'!$F$147,'[4]MATRIZ RCC_23'!$F$156,'[4]MATRIZ RCC_23'!$F$165,'[4]MATRIZ RCC_23'!$F$173,'[4]MATRIZ RCC_23'!$F$177)</c:f>
              <c:numCache>
                <c:formatCode>General</c:formatCode>
                <c:ptCount val="6"/>
                <c:pt idx="0">
                  <c:v>37124097249</c:v>
                </c:pt>
                <c:pt idx="1">
                  <c:v>4887696661</c:v>
                </c:pt>
                <c:pt idx="2">
                  <c:v>770556295</c:v>
                </c:pt>
                <c:pt idx="3">
                  <c:v>1322667770</c:v>
                </c:pt>
                <c:pt idx="4">
                  <c:v>7103139711</c:v>
                </c:pt>
                <c:pt idx="5">
                  <c:v>13359127949</c:v>
                </c:pt>
              </c:numCache>
            </c:numRef>
          </c:val>
          <c:extLst>
            <c:ext xmlns:c16="http://schemas.microsoft.com/office/drawing/2014/chart" uri="{C3380CC4-5D6E-409C-BE32-E72D297353CC}">
              <c16:uniqueId val="{00000000-2880-4931-8825-55DD4162F71E}"/>
            </c:ext>
          </c:extLst>
        </c:ser>
        <c:ser>
          <c:idx val="3"/>
          <c:order val="1"/>
          <c:tx>
            <c:v>2º TRIMESTRE</c:v>
          </c:tx>
          <c:spPr>
            <a:solidFill>
              <a:srgbClr val="33CC33"/>
            </a:solidFill>
          </c:spPr>
          <c:invertIfNegative val="0"/>
          <c:cat>
            <c:strRef>
              <c:f>('[5]MATRIZ RCC_23'!$C$130,'[5]MATRIZ RCC_23'!$C$136,'[5]MATRIZ RCC_23'!$C$145,'[5]MATRIZ RCC_23'!$C$153,'[5]MATRIZ RCC_23'!$C$161,'[5]MATRIZ RCC_23'!$C$165)</c:f>
              <c:strCache>
                <c:ptCount val="6"/>
                <c:pt idx="0">
                  <c:v>SERVICIOS PERSONALES</c:v>
                </c:pt>
                <c:pt idx="1">
                  <c:v>SERVICIOS NO PERSONALES</c:v>
                </c:pt>
                <c:pt idx="2">
                  <c:v>BIENES DE CONSUMO E INSUMOS</c:v>
                </c:pt>
                <c:pt idx="3">
                  <c:v>INVERSION FISICA</c:v>
                </c:pt>
                <c:pt idx="4">
                  <c:v>TRANSFERENCIAS</c:v>
                </c:pt>
                <c:pt idx="5">
                  <c:v>OTROS GASTOS   </c:v>
                </c:pt>
              </c:strCache>
            </c:strRef>
          </c:cat>
          <c:val>
            <c:numRef>
              <c:f>('[5]MATRIZ RCC_23'!$F$130,'[5]MATRIZ RCC_23'!$F$136,'[5]MATRIZ RCC_23'!$F$145,'[5]MATRIZ RCC_23'!$F$153,'[5]MATRIZ RCC_23'!$F$161,'[5]MATRIZ RCC_23'!$F$165)</c:f>
              <c:numCache>
                <c:formatCode>General</c:formatCode>
                <c:ptCount val="6"/>
                <c:pt idx="0">
                  <c:v>37498319893</c:v>
                </c:pt>
                <c:pt idx="1">
                  <c:v>17197878038</c:v>
                </c:pt>
                <c:pt idx="2">
                  <c:v>2804540194</c:v>
                </c:pt>
                <c:pt idx="3">
                  <c:v>7023225465</c:v>
                </c:pt>
                <c:pt idx="4">
                  <c:v>6614949449</c:v>
                </c:pt>
                <c:pt idx="5">
                  <c:v>268873875</c:v>
                </c:pt>
              </c:numCache>
            </c:numRef>
          </c:val>
          <c:extLst>
            <c:ext xmlns:c16="http://schemas.microsoft.com/office/drawing/2014/chart" uri="{C3380CC4-5D6E-409C-BE32-E72D297353CC}">
              <c16:uniqueId val="{00000001-2880-4931-8825-55DD4162F71E}"/>
            </c:ext>
          </c:extLst>
        </c:ser>
        <c:ser>
          <c:idx val="2"/>
          <c:order val="2"/>
          <c:tx>
            <c:v>3º TRIMESTRE</c:v>
          </c:tx>
          <c:spPr>
            <a:solidFill>
              <a:srgbClr val="FFC000"/>
            </a:solidFill>
          </c:spPr>
          <c:invertIfNegative val="0"/>
          <c:cat>
            <c:strRef>
              <c:f>('[4]MATRIZ RCC_23'!$D$141,'[4]MATRIZ RCC_23'!$D$147,'[4]MATRIZ RCC_23'!$D$156,'[4]MATRIZ RCC_23'!$D$165,'[4]MATRIZ RCC_23'!$D$173,'[4]MATRIZ RCC_23'!$D$177)</c:f>
              <c:strCache>
                <c:ptCount val="6"/>
                <c:pt idx="0">
                  <c:v>SERVICIOS PERSONALES</c:v>
                </c:pt>
                <c:pt idx="1">
                  <c:v>SERVICIOS NO PERSONALES</c:v>
                </c:pt>
                <c:pt idx="2">
                  <c:v>BIENES DE CONSUMO E INSUMOS</c:v>
                </c:pt>
                <c:pt idx="3">
                  <c:v>INVERSION FISICA</c:v>
                </c:pt>
                <c:pt idx="4">
                  <c:v>TRANSFERENCIAS</c:v>
                </c:pt>
                <c:pt idx="5">
                  <c:v>OTROS GASTOS   </c:v>
                </c:pt>
              </c:strCache>
            </c:strRef>
          </c:cat>
          <c:val>
            <c:numRef>
              <c:f>('[4]MATRIZ RCC_23'!$H$141,'[4]MATRIZ RCC_23'!$H$147,'[4]MATRIZ RCC_23'!$H$156,'[4]MATRIZ RCC_23'!$H$165,'[4]MATRIZ RCC_23'!$H$173,'[4]MATRIZ RCC_23'!$H$177)</c:f>
              <c:numCache>
                <c:formatCode>General</c:formatCode>
                <c:ptCount val="6"/>
                <c:pt idx="0">
                  <c:v>36514891751</c:v>
                </c:pt>
                <c:pt idx="1">
                  <c:v>10421494639</c:v>
                </c:pt>
                <c:pt idx="2">
                  <c:v>1562472082</c:v>
                </c:pt>
                <c:pt idx="3">
                  <c:v>6694853446</c:v>
                </c:pt>
                <c:pt idx="4">
                  <c:v>9180218416</c:v>
                </c:pt>
                <c:pt idx="5">
                  <c:v>1847108923</c:v>
                </c:pt>
              </c:numCache>
            </c:numRef>
          </c:val>
          <c:extLst>
            <c:ext xmlns:c16="http://schemas.microsoft.com/office/drawing/2014/chart" uri="{C3380CC4-5D6E-409C-BE32-E72D297353CC}">
              <c16:uniqueId val="{00000002-2880-4931-8825-55DD4162F71E}"/>
            </c:ext>
          </c:extLst>
        </c:ser>
        <c:dLbls>
          <c:showLegendKey val="0"/>
          <c:showVal val="0"/>
          <c:showCatName val="0"/>
          <c:showSerName val="0"/>
          <c:showPercent val="0"/>
          <c:showBubbleSize val="0"/>
        </c:dLbls>
        <c:gapWidth val="150"/>
        <c:axId val="-903426976"/>
        <c:axId val="-712916976"/>
      </c:barChart>
      <c:catAx>
        <c:axId val="-903426976"/>
        <c:scaling>
          <c:orientation val="minMax"/>
        </c:scaling>
        <c:delete val="0"/>
        <c:axPos val="b"/>
        <c:numFmt formatCode="General" sourceLinked="0"/>
        <c:majorTickMark val="out"/>
        <c:minorTickMark val="none"/>
        <c:tickLblPos val="nextTo"/>
        <c:txPr>
          <a:bodyPr/>
          <a:lstStyle/>
          <a:p>
            <a:pPr>
              <a:defRPr sz="1000" b="1"/>
            </a:pPr>
            <a:endParaRPr lang="es-PY"/>
          </a:p>
        </c:txPr>
        <c:crossAx val="-712916976"/>
        <c:crosses val="autoZero"/>
        <c:auto val="1"/>
        <c:lblAlgn val="ctr"/>
        <c:lblOffset val="100"/>
        <c:noMultiLvlLbl val="0"/>
      </c:catAx>
      <c:valAx>
        <c:axId val="-712916976"/>
        <c:scaling>
          <c:orientation val="minMax"/>
        </c:scaling>
        <c:delete val="0"/>
        <c:axPos val="l"/>
        <c:majorGridlines/>
        <c:numFmt formatCode="General" sourceLinked="1"/>
        <c:majorTickMark val="out"/>
        <c:minorTickMark val="none"/>
        <c:tickLblPos val="nextTo"/>
        <c:txPr>
          <a:bodyPr/>
          <a:lstStyle/>
          <a:p>
            <a:pPr>
              <a:defRPr sz="1000" b="1"/>
            </a:pPr>
            <a:endParaRPr lang="es-PY"/>
          </a:p>
        </c:txPr>
        <c:crossAx val="-903426976"/>
        <c:crosses val="autoZero"/>
        <c:crossBetween val="between"/>
      </c:valAx>
    </c:plotArea>
    <c:legend>
      <c:legendPos val="r"/>
      <c:layout>
        <c:manualLayout>
          <c:xMode val="edge"/>
          <c:yMode val="edge"/>
          <c:x val="0.35134815729413554"/>
          <c:y val="0.8369846567928606"/>
          <c:w val="0.32064331933668555"/>
          <c:h val="0.15805367096941284"/>
        </c:manualLayout>
      </c:layout>
      <c:overlay val="0"/>
      <c:txPr>
        <a:bodyPr/>
        <a:lstStyle/>
        <a:p>
          <a:pPr>
            <a:defRPr sz="1000" b="1"/>
          </a:pPr>
          <a:endParaRPr lang="es-PY"/>
        </a:p>
      </c:txPr>
    </c:legend>
    <c:plotVisOnly val="1"/>
    <c:dispBlanksAs val="gap"/>
    <c:showDLblsOverMax val="0"/>
  </c:chart>
  <c:spPr>
    <a:solidFill>
      <a:schemeClr val="accent1">
        <a:lumMod val="40000"/>
        <a:lumOff val="60000"/>
      </a:schemeClr>
    </a:solidFill>
    <a:ln>
      <a:solidFill>
        <a:schemeClr val="accent1">
          <a:lumMod val="40000"/>
          <a:lumOff val="60000"/>
        </a:schemeClr>
      </a:solidFill>
    </a:ln>
  </c:sp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7.jpeg"/><Relationship Id="rId26" Type="http://schemas.openxmlformats.org/officeDocument/2006/relationships/image" Target="../media/image23.png"/><Relationship Id="rId3" Type="http://schemas.openxmlformats.org/officeDocument/2006/relationships/image" Target="../media/image3.png"/><Relationship Id="rId21" Type="http://schemas.openxmlformats.org/officeDocument/2006/relationships/image" Target="../media/image20.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6.jpeg"/><Relationship Id="rId25" Type="http://schemas.openxmlformats.org/officeDocument/2006/relationships/chart" Target="../charts/chart3.xml"/><Relationship Id="rId2" Type="http://schemas.openxmlformats.org/officeDocument/2006/relationships/image" Target="../media/image2.png"/><Relationship Id="rId16" Type="http://schemas.openxmlformats.org/officeDocument/2006/relationships/chart" Target="../charts/chart1.xml"/><Relationship Id="rId20" Type="http://schemas.openxmlformats.org/officeDocument/2006/relationships/image" Target="../media/image19.PNG"/><Relationship Id="rId29" Type="http://schemas.openxmlformats.org/officeDocument/2006/relationships/image" Target="../media/image2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chart" Target="../charts/chart2.xml"/><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2.png"/><Relationship Id="rId28" Type="http://schemas.openxmlformats.org/officeDocument/2006/relationships/image" Target="../media/image25.png"/><Relationship Id="rId10" Type="http://schemas.openxmlformats.org/officeDocument/2006/relationships/image" Target="../media/image10.png"/><Relationship Id="rId19" Type="http://schemas.openxmlformats.org/officeDocument/2006/relationships/image" Target="../media/image18.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1.png"/><Relationship Id="rId27" Type="http://schemas.openxmlformats.org/officeDocument/2006/relationships/image" Target="../media/image24.png"/><Relationship Id="rId30"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xdr:from>
      <xdr:col>1</xdr:col>
      <xdr:colOff>45207</xdr:colOff>
      <xdr:row>0</xdr:row>
      <xdr:rowOff>50418</xdr:rowOff>
    </xdr:from>
    <xdr:to>
      <xdr:col>2</xdr:col>
      <xdr:colOff>834128</xdr:colOff>
      <xdr:row>3</xdr:row>
      <xdr:rowOff>169333</xdr:rowOff>
    </xdr:to>
    <xdr:pic>
      <xdr:nvPicPr>
        <xdr:cNvPr id="2" name="Imagen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207" y="50418"/>
          <a:ext cx="2185921" cy="690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1074210</xdr:colOff>
      <xdr:row>0</xdr:row>
      <xdr:rowOff>71968</xdr:rowOff>
    </xdr:from>
    <xdr:to>
      <xdr:col>7</xdr:col>
      <xdr:colOff>1798110</xdr:colOff>
      <xdr:row>3</xdr:row>
      <xdr:rowOff>167217</xdr:rowOff>
    </xdr:to>
    <xdr:pic>
      <xdr:nvPicPr>
        <xdr:cNvPr id="27" name="Imagen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69793" y="71968"/>
          <a:ext cx="4248150" cy="666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1031552</xdr:colOff>
      <xdr:row>331</xdr:row>
      <xdr:rowOff>32464</xdr:rowOff>
    </xdr:from>
    <xdr:to>
      <xdr:col>5</xdr:col>
      <xdr:colOff>592955</xdr:colOff>
      <xdr:row>331</xdr:row>
      <xdr:rowOff>5119687</xdr:rowOff>
    </xdr:to>
    <xdr:pic>
      <xdr:nvPicPr>
        <xdr:cNvPr id="12" name="Imagen 11"/>
        <xdr:cNvPicPr>
          <a:picLocks noChangeAspect="1"/>
        </xdr:cNvPicPr>
      </xdr:nvPicPr>
      <xdr:blipFill>
        <a:blip xmlns:r="http://schemas.openxmlformats.org/officeDocument/2006/relationships" r:embed="rId3"/>
        <a:stretch>
          <a:fillRect/>
        </a:stretch>
      </xdr:blipFill>
      <xdr:spPr>
        <a:xfrm>
          <a:off x="5484490" y="310880839"/>
          <a:ext cx="3157090" cy="5087223"/>
        </a:xfrm>
        <a:prstGeom prst="rect">
          <a:avLst/>
        </a:prstGeom>
      </xdr:spPr>
    </xdr:pic>
    <xdr:clientData/>
  </xdr:twoCellAnchor>
  <xdr:twoCellAnchor editAs="oneCell">
    <xdr:from>
      <xdr:col>1</xdr:col>
      <xdr:colOff>54239</xdr:colOff>
      <xdr:row>313</xdr:row>
      <xdr:rowOff>83343</xdr:rowOff>
    </xdr:from>
    <xdr:to>
      <xdr:col>4</xdr:col>
      <xdr:colOff>339989</xdr:colOff>
      <xdr:row>314</xdr:row>
      <xdr:rowOff>2277317</xdr:rowOff>
    </xdr:to>
    <xdr:pic>
      <xdr:nvPicPr>
        <xdr:cNvPr id="28" name="Imagen 27"/>
        <xdr:cNvPicPr>
          <a:picLocks noChangeAspect="1"/>
        </xdr:cNvPicPr>
      </xdr:nvPicPr>
      <xdr:blipFill rotWithShape="1">
        <a:blip xmlns:r="http://schemas.openxmlformats.org/officeDocument/2006/relationships" r:embed="rId4"/>
        <a:srcRect l="8459" t="18913" r="43330" b="52339"/>
        <a:stretch/>
      </xdr:blipFill>
      <xdr:spPr>
        <a:xfrm>
          <a:off x="54239" y="300275624"/>
          <a:ext cx="6564313" cy="2432100"/>
        </a:xfrm>
        <a:prstGeom prst="rect">
          <a:avLst/>
        </a:prstGeom>
      </xdr:spPr>
    </xdr:pic>
    <xdr:clientData/>
  </xdr:twoCellAnchor>
  <xdr:twoCellAnchor editAs="oneCell">
    <xdr:from>
      <xdr:col>1</xdr:col>
      <xdr:colOff>107157</xdr:colOff>
      <xdr:row>372</xdr:row>
      <xdr:rowOff>166687</xdr:rowOff>
    </xdr:from>
    <xdr:to>
      <xdr:col>7</xdr:col>
      <xdr:colOff>1543845</xdr:colOff>
      <xdr:row>372</xdr:row>
      <xdr:rowOff>3357562</xdr:rowOff>
    </xdr:to>
    <xdr:pic>
      <xdr:nvPicPr>
        <xdr:cNvPr id="44" name="Imagen 43"/>
        <xdr:cNvPicPr>
          <a:picLocks noChangeAspect="1"/>
        </xdr:cNvPicPr>
      </xdr:nvPicPr>
      <xdr:blipFill rotWithShape="1">
        <a:blip xmlns:r="http://schemas.openxmlformats.org/officeDocument/2006/relationships" r:embed="rId5"/>
        <a:srcRect t="3391" b="4135"/>
        <a:stretch/>
      </xdr:blipFill>
      <xdr:spPr>
        <a:xfrm>
          <a:off x="333376" y="353365593"/>
          <a:ext cx="12783344" cy="3190875"/>
        </a:xfrm>
        <a:prstGeom prst="rect">
          <a:avLst/>
        </a:prstGeom>
      </xdr:spPr>
    </xdr:pic>
    <xdr:clientData/>
  </xdr:twoCellAnchor>
  <xdr:twoCellAnchor editAs="oneCell">
    <xdr:from>
      <xdr:col>1</xdr:col>
      <xdr:colOff>119062</xdr:colOff>
      <xdr:row>87</xdr:row>
      <xdr:rowOff>23812</xdr:rowOff>
    </xdr:from>
    <xdr:to>
      <xdr:col>7</xdr:col>
      <xdr:colOff>1484313</xdr:colOff>
      <xdr:row>87</xdr:row>
      <xdr:rowOff>785811</xdr:rowOff>
    </xdr:to>
    <xdr:pic>
      <xdr:nvPicPr>
        <xdr:cNvPr id="70" name="Imagen 6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61937" y="40612218"/>
          <a:ext cx="12711907" cy="761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xdr:colOff>
      <xdr:row>65</xdr:row>
      <xdr:rowOff>154781</xdr:rowOff>
    </xdr:from>
    <xdr:to>
      <xdr:col>7</xdr:col>
      <xdr:colOff>1571625</xdr:colOff>
      <xdr:row>65</xdr:row>
      <xdr:rowOff>4083843</xdr:rowOff>
    </xdr:to>
    <xdr:pic>
      <xdr:nvPicPr>
        <xdr:cNvPr id="40" name="Imagen 39">
          <a:extLst>
            <a:ext uri="{FF2B5EF4-FFF2-40B4-BE49-F238E27FC236}">
              <a16:creationId xmlns:a16="http://schemas.microsoft.com/office/drawing/2014/main" id="{FDF10E13-87D0-F89A-2D58-E628389BA39E}"/>
            </a:ext>
          </a:extLst>
        </xdr:cNvPr>
        <xdr:cNvPicPr>
          <a:picLocks noChangeAspect="1"/>
        </xdr:cNvPicPr>
      </xdr:nvPicPr>
      <xdr:blipFill rotWithShape="1">
        <a:blip xmlns:r="http://schemas.openxmlformats.org/officeDocument/2006/relationships" r:embed="rId7"/>
        <a:srcRect l="25699" t="25524" r="25393" b="18089"/>
        <a:stretch/>
      </xdr:blipFill>
      <xdr:spPr>
        <a:xfrm>
          <a:off x="321469" y="34766250"/>
          <a:ext cx="12823031" cy="3929062"/>
        </a:xfrm>
        <a:prstGeom prst="rect">
          <a:avLst/>
        </a:prstGeom>
      </xdr:spPr>
    </xdr:pic>
    <xdr:clientData/>
  </xdr:twoCellAnchor>
  <xdr:twoCellAnchor editAs="oneCell">
    <xdr:from>
      <xdr:col>1</xdr:col>
      <xdr:colOff>35718</xdr:colOff>
      <xdr:row>322</xdr:row>
      <xdr:rowOff>142874</xdr:rowOff>
    </xdr:from>
    <xdr:to>
      <xdr:col>7</xdr:col>
      <xdr:colOff>1702594</xdr:colOff>
      <xdr:row>322</xdr:row>
      <xdr:rowOff>1285875</xdr:rowOff>
    </xdr:to>
    <xdr:pic>
      <xdr:nvPicPr>
        <xdr:cNvPr id="30" name="Imagen 29">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61937" y="307562249"/>
          <a:ext cx="13013532" cy="1143001"/>
        </a:xfrm>
        <a:prstGeom prst="rect">
          <a:avLst/>
        </a:prstGeom>
      </xdr:spPr>
    </xdr:pic>
    <xdr:clientData/>
  </xdr:twoCellAnchor>
  <xdr:twoCellAnchor editAs="oneCell">
    <xdr:from>
      <xdr:col>3</xdr:col>
      <xdr:colOff>0</xdr:colOff>
      <xdr:row>87</xdr:row>
      <xdr:rowOff>0</xdr:rowOff>
    </xdr:from>
    <xdr:to>
      <xdr:col>3</xdr:col>
      <xdr:colOff>304800</xdr:colOff>
      <xdr:row>87</xdr:row>
      <xdr:rowOff>304800</xdr:rowOff>
    </xdr:to>
    <xdr:sp macro="" textlink="">
      <xdr:nvSpPr>
        <xdr:cNvPr id="1029" name="AutoShape 5" descr="blob:https://web.whatsapp.com/548c96f2-413b-4476-b04a-4e75efc095f5"/>
        <xdr:cNvSpPr>
          <a:spLocks noChangeAspect="1" noChangeArrowheads="1"/>
        </xdr:cNvSpPr>
      </xdr:nvSpPr>
      <xdr:spPr bwMode="auto">
        <a:xfrm>
          <a:off x="3562350" y="35709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87</xdr:row>
      <xdr:rowOff>0</xdr:rowOff>
    </xdr:from>
    <xdr:to>
      <xdr:col>1</xdr:col>
      <xdr:colOff>304800</xdr:colOff>
      <xdr:row>87</xdr:row>
      <xdr:rowOff>304800</xdr:rowOff>
    </xdr:to>
    <xdr:sp macro="" textlink="">
      <xdr:nvSpPr>
        <xdr:cNvPr id="1031" name="AutoShape 7" descr="blob:https://web.whatsapp.com/548c96f2-413b-4476-b04a-4e75efc095f5"/>
        <xdr:cNvSpPr>
          <a:spLocks noChangeAspect="1" noChangeArrowheads="1"/>
        </xdr:cNvSpPr>
      </xdr:nvSpPr>
      <xdr:spPr bwMode="auto">
        <a:xfrm>
          <a:off x="0" y="35709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595312</xdr:colOff>
      <xdr:row>313</xdr:row>
      <xdr:rowOff>95251</xdr:rowOff>
    </xdr:from>
    <xdr:to>
      <xdr:col>7</xdr:col>
      <xdr:colOff>1785938</xdr:colOff>
      <xdr:row>314</xdr:row>
      <xdr:rowOff>4917283</xdr:rowOff>
    </xdr:to>
    <xdr:pic>
      <xdr:nvPicPr>
        <xdr:cNvPr id="24" name="Imagen 23"/>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917531" y="311741345"/>
          <a:ext cx="6262688" cy="50601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xdr:colOff>
      <xdr:row>314</xdr:row>
      <xdr:rowOff>2315846</xdr:rowOff>
    </xdr:from>
    <xdr:to>
      <xdr:col>4</xdr:col>
      <xdr:colOff>341312</xdr:colOff>
      <xdr:row>314</xdr:row>
      <xdr:rowOff>5012532</xdr:rowOff>
    </xdr:to>
    <xdr:pic>
      <xdr:nvPicPr>
        <xdr:cNvPr id="26" name="Imagen 25"/>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21469" y="314200065"/>
          <a:ext cx="6520656" cy="2696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87</xdr:row>
      <xdr:rowOff>0</xdr:rowOff>
    </xdr:from>
    <xdr:to>
      <xdr:col>1</xdr:col>
      <xdr:colOff>304800</xdr:colOff>
      <xdr:row>87</xdr:row>
      <xdr:rowOff>304800</xdr:rowOff>
    </xdr:to>
    <xdr:sp macro="" textlink="">
      <xdr:nvSpPr>
        <xdr:cNvPr id="1027" name="AutoShape 3" descr="blob:https://web.whatsapp.com/30581c81-b7b0-435c-bd34-40ef26231849"/>
        <xdr:cNvSpPr>
          <a:spLocks noChangeAspect="1" noChangeArrowheads="1"/>
        </xdr:cNvSpPr>
      </xdr:nvSpPr>
      <xdr:spPr bwMode="auto">
        <a:xfrm>
          <a:off x="0" y="35709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364</xdr:row>
      <xdr:rowOff>0</xdr:rowOff>
    </xdr:from>
    <xdr:to>
      <xdr:col>1</xdr:col>
      <xdr:colOff>304800</xdr:colOff>
      <xdr:row>364</xdr:row>
      <xdr:rowOff>304800</xdr:rowOff>
    </xdr:to>
    <xdr:sp macro="" textlink="">
      <xdr:nvSpPr>
        <xdr:cNvPr id="1025" name="AutoShape 1" descr="blob:https://web.whatsapp.com/1b5430b0-e2ef-4ca3-b315-bda6589e9612"/>
        <xdr:cNvSpPr>
          <a:spLocks noChangeAspect="1" noChangeArrowheads="1"/>
        </xdr:cNvSpPr>
      </xdr:nvSpPr>
      <xdr:spPr bwMode="auto">
        <a:xfrm>
          <a:off x="0" y="33340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11907</xdr:colOff>
      <xdr:row>365</xdr:row>
      <xdr:rowOff>130968</xdr:rowOff>
    </xdr:from>
    <xdr:to>
      <xdr:col>7</xdr:col>
      <xdr:colOff>1547813</xdr:colOff>
      <xdr:row>365</xdr:row>
      <xdr:rowOff>2274093</xdr:rowOff>
    </xdr:to>
    <xdr:pic>
      <xdr:nvPicPr>
        <xdr:cNvPr id="3" name="Imagen 2"/>
        <xdr:cNvPicPr>
          <a:picLocks noChangeAspect="1"/>
        </xdr:cNvPicPr>
      </xdr:nvPicPr>
      <xdr:blipFill>
        <a:blip xmlns:r="http://schemas.openxmlformats.org/officeDocument/2006/relationships" r:embed="rId11"/>
        <a:stretch>
          <a:fillRect/>
        </a:stretch>
      </xdr:blipFill>
      <xdr:spPr>
        <a:xfrm>
          <a:off x="238126" y="348829312"/>
          <a:ext cx="12882562" cy="2143125"/>
        </a:xfrm>
        <a:prstGeom prst="rect">
          <a:avLst/>
        </a:prstGeom>
      </xdr:spPr>
    </xdr:pic>
    <xdr:clientData/>
  </xdr:twoCellAnchor>
  <xdr:twoCellAnchor editAs="oneCell">
    <xdr:from>
      <xdr:col>1</xdr:col>
      <xdr:colOff>166688</xdr:colOff>
      <xdr:row>93</xdr:row>
      <xdr:rowOff>202406</xdr:rowOff>
    </xdr:from>
    <xdr:to>
      <xdr:col>7</xdr:col>
      <xdr:colOff>1464469</xdr:colOff>
      <xdr:row>93</xdr:row>
      <xdr:rowOff>3964781</xdr:rowOff>
    </xdr:to>
    <xdr:pic>
      <xdr:nvPicPr>
        <xdr:cNvPr id="43" name="Imagen 42"/>
        <xdr:cNvPicPr>
          <a:picLocks noChangeAspect="1"/>
        </xdr:cNvPicPr>
      </xdr:nvPicPr>
      <xdr:blipFill rotWithShape="1">
        <a:blip xmlns:r="http://schemas.openxmlformats.org/officeDocument/2006/relationships" r:embed="rId12"/>
        <a:srcRect t="3910" b="4103"/>
        <a:stretch/>
      </xdr:blipFill>
      <xdr:spPr>
        <a:xfrm>
          <a:off x="309563" y="47494031"/>
          <a:ext cx="12644437" cy="3762375"/>
        </a:xfrm>
        <a:prstGeom prst="rect">
          <a:avLst/>
        </a:prstGeom>
      </xdr:spPr>
    </xdr:pic>
    <xdr:clientData/>
  </xdr:twoCellAnchor>
  <xdr:twoCellAnchor editAs="oneCell">
    <xdr:from>
      <xdr:col>1</xdr:col>
      <xdr:colOff>83344</xdr:colOff>
      <xdr:row>87</xdr:row>
      <xdr:rowOff>762000</xdr:rowOff>
    </xdr:from>
    <xdr:to>
      <xdr:col>7</xdr:col>
      <xdr:colOff>1484313</xdr:colOff>
      <xdr:row>87</xdr:row>
      <xdr:rowOff>4476750</xdr:rowOff>
    </xdr:to>
    <xdr:pic>
      <xdr:nvPicPr>
        <xdr:cNvPr id="49" name="Imagen 48"/>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26219" y="41350406"/>
          <a:ext cx="12747625" cy="3714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190500</xdr:colOff>
      <xdr:row>80</xdr:row>
      <xdr:rowOff>95250</xdr:rowOff>
    </xdr:from>
    <xdr:to>
      <xdr:col>7</xdr:col>
      <xdr:colOff>1583530</xdr:colOff>
      <xdr:row>80</xdr:row>
      <xdr:rowOff>4333875</xdr:rowOff>
    </xdr:to>
    <xdr:pic>
      <xdr:nvPicPr>
        <xdr:cNvPr id="5" name="Imagen 4"/>
        <xdr:cNvPicPr>
          <a:picLocks noChangeAspect="1"/>
        </xdr:cNvPicPr>
      </xdr:nvPicPr>
      <xdr:blipFill>
        <a:blip xmlns:r="http://schemas.openxmlformats.org/officeDocument/2006/relationships" r:embed="rId14"/>
        <a:stretch>
          <a:fillRect/>
        </a:stretch>
      </xdr:blipFill>
      <xdr:spPr>
        <a:xfrm>
          <a:off x="333375" y="34301906"/>
          <a:ext cx="12739686" cy="4238625"/>
        </a:xfrm>
        <a:prstGeom prst="rect">
          <a:avLst/>
        </a:prstGeom>
      </xdr:spPr>
    </xdr:pic>
    <xdr:clientData/>
  </xdr:twoCellAnchor>
  <xdr:twoCellAnchor editAs="oneCell">
    <xdr:from>
      <xdr:col>1</xdr:col>
      <xdr:colOff>130968</xdr:colOff>
      <xdr:row>80</xdr:row>
      <xdr:rowOff>4393407</xdr:rowOff>
    </xdr:from>
    <xdr:to>
      <xdr:col>7</xdr:col>
      <xdr:colOff>1488281</xdr:colOff>
      <xdr:row>80</xdr:row>
      <xdr:rowOff>5145883</xdr:rowOff>
    </xdr:to>
    <xdr:pic>
      <xdr:nvPicPr>
        <xdr:cNvPr id="48" name="Imagen 47"/>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73843" y="38600063"/>
          <a:ext cx="12703969" cy="752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152400</xdr:colOff>
      <xdr:row>208</xdr:row>
      <xdr:rowOff>47624</xdr:rowOff>
    </xdr:from>
    <xdr:to>
      <xdr:col>7</xdr:col>
      <xdr:colOff>1695450</xdr:colOff>
      <xdr:row>208</xdr:row>
      <xdr:rowOff>3881437</xdr:rowOff>
    </xdr:to>
    <xdr:graphicFrame macro="">
      <xdr:nvGraphicFramePr>
        <xdr:cNvPr id="36" name="Gráfico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oneCell">
    <xdr:from>
      <xdr:col>1</xdr:col>
      <xdr:colOff>59531</xdr:colOff>
      <xdr:row>343</xdr:row>
      <xdr:rowOff>83342</xdr:rowOff>
    </xdr:from>
    <xdr:to>
      <xdr:col>2</xdr:col>
      <xdr:colOff>1905000</xdr:colOff>
      <xdr:row>343</xdr:row>
      <xdr:rowOff>2631280</xdr:rowOff>
    </xdr:to>
    <xdr:pic>
      <xdr:nvPicPr>
        <xdr:cNvPr id="32" name="Imagen 31" descr="C:\Users\asanabria\Downloads\WhatsApp Image 2024-09-19 at 12.09.14.jpeg"/>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85750" y="328421998"/>
          <a:ext cx="4012406" cy="2547938"/>
        </a:xfrm>
        <a:prstGeom prst="rect">
          <a:avLst/>
        </a:prstGeom>
        <a:noFill/>
        <a:ln>
          <a:noFill/>
        </a:ln>
      </xdr:spPr>
    </xdr:pic>
    <xdr:clientData/>
  </xdr:twoCellAnchor>
  <xdr:twoCellAnchor editAs="oneCell">
    <xdr:from>
      <xdr:col>3</xdr:col>
      <xdr:colOff>59531</xdr:colOff>
      <xdr:row>343</xdr:row>
      <xdr:rowOff>83343</xdr:rowOff>
    </xdr:from>
    <xdr:to>
      <xdr:col>5</xdr:col>
      <xdr:colOff>1071563</xdr:colOff>
      <xdr:row>343</xdr:row>
      <xdr:rowOff>2643187</xdr:rowOff>
    </xdr:to>
    <xdr:pic>
      <xdr:nvPicPr>
        <xdr:cNvPr id="34" name="Imagen 33" descr="C:\Users\asanabria\Downloads\WhatsApp Image 2024-09-24 at 07.38.54.jpeg"/>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250531" y="308014687"/>
          <a:ext cx="4607719" cy="2559844"/>
        </a:xfrm>
        <a:prstGeom prst="rect">
          <a:avLst/>
        </a:prstGeom>
        <a:noFill/>
        <a:ln>
          <a:noFill/>
        </a:ln>
      </xdr:spPr>
    </xdr:pic>
    <xdr:clientData/>
  </xdr:twoCellAnchor>
  <xdr:twoCellAnchor editAs="oneCell">
    <xdr:from>
      <xdr:col>5</xdr:col>
      <xdr:colOff>1107280</xdr:colOff>
      <xdr:row>343</xdr:row>
      <xdr:rowOff>71437</xdr:rowOff>
    </xdr:from>
    <xdr:to>
      <xdr:col>7</xdr:col>
      <xdr:colOff>1785937</xdr:colOff>
      <xdr:row>343</xdr:row>
      <xdr:rowOff>2643187</xdr:rowOff>
    </xdr:to>
    <xdr:pic>
      <xdr:nvPicPr>
        <xdr:cNvPr id="39" name="Imagen 38" descr="C:\Users\asanabria\Downloads\WhatsApp Image 2024-09-24 at 07.38.55 (1).jpeg"/>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8893968" y="308002781"/>
          <a:ext cx="4202907" cy="2571750"/>
        </a:xfrm>
        <a:prstGeom prst="rect">
          <a:avLst/>
        </a:prstGeom>
        <a:noFill/>
        <a:ln>
          <a:noFill/>
        </a:ln>
      </xdr:spPr>
    </xdr:pic>
    <xdr:clientData/>
  </xdr:twoCellAnchor>
  <xdr:twoCellAnchor editAs="oneCell">
    <xdr:from>
      <xdr:col>5</xdr:col>
      <xdr:colOff>970456</xdr:colOff>
      <xdr:row>206</xdr:row>
      <xdr:rowOff>35150</xdr:rowOff>
    </xdr:from>
    <xdr:to>
      <xdr:col>7</xdr:col>
      <xdr:colOff>1762124</xdr:colOff>
      <xdr:row>206</xdr:row>
      <xdr:rowOff>2589749</xdr:rowOff>
    </xdr:to>
    <xdr:pic>
      <xdr:nvPicPr>
        <xdr:cNvPr id="45" name="Imagen 44">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8757144" y="198869525"/>
          <a:ext cx="4315918" cy="2554599"/>
        </a:xfrm>
        <a:prstGeom prst="rect">
          <a:avLst/>
        </a:prstGeom>
      </xdr:spPr>
    </xdr:pic>
    <xdr:clientData/>
  </xdr:twoCellAnchor>
  <xdr:twoCellAnchor editAs="oneCell">
    <xdr:from>
      <xdr:col>5</xdr:col>
      <xdr:colOff>961114</xdr:colOff>
      <xdr:row>206</xdr:row>
      <xdr:rowOff>2594304</xdr:rowOff>
    </xdr:from>
    <xdr:to>
      <xdr:col>7</xdr:col>
      <xdr:colOff>1774031</xdr:colOff>
      <xdr:row>206</xdr:row>
      <xdr:rowOff>4595812</xdr:rowOff>
    </xdr:to>
    <xdr:pic>
      <xdr:nvPicPr>
        <xdr:cNvPr id="46" name="Imagen 45">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9009739" y="199190304"/>
          <a:ext cx="4337167" cy="2001508"/>
        </a:xfrm>
        <a:prstGeom prst="rect">
          <a:avLst/>
        </a:prstGeom>
      </xdr:spPr>
    </xdr:pic>
    <xdr:clientData/>
  </xdr:twoCellAnchor>
  <xdr:twoCellAnchor editAs="oneCell">
    <xdr:from>
      <xdr:col>1</xdr:col>
      <xdr:colOff>59531</xdr:colOff>
      <xdr:row>206</xdr:row>
      <xdr:rowOff>0</xdr:rowOff>
    </xdr:from>
    <xdr:to>
      <xdr:col>5</xdr:col>
      <xdr:colOff>809624</xdr:colOff>
      <xdr:row>206</xdr:row>
      <xdr:rowOff>4619625</xdr:rowOff>
    </xdr:to>
    <xdr:pic>
      <xdr:nvPicPr>
        <xdr:cNvPr id="47" name="Imagen 46"/>
        <xdr:cNvPicPr>
          <a:picLocks noChangeAspect="1"/>
        </xdr:cNvPicPr>
      </xdr:nvPicPr>
      <xdr:blipFill>
        <a:blip xmlns:r="http://schemas.openxmlformats.org/officeDocument/2006/relationships" r:embed="rId22"/>
        <a:stretch>
          <a:fillRect/>
        </a:stretch>
      </xdr:blipFill>
      <xdr:spPr>
        <a:xfrm>
          <a:off x="285750" y="196596000"/>
          <a:ext cx="8572499" cy="4619625"/>
        </a:xfrm>
        <a:prstGeom prst="rect">
          <a:avLst/>
        </a:prstGeom>
      </xdr:spPr>
    </xdr:pic>
    <xdr:clientData/>
  </xdr:twoCellAnchor>
  <xdr:twoCellAnchor editAs="oneCell">
    <xdr:from>
      <xdr:col>1</xdr:col>
      <xdr:colOff>130969</xdr:colOff>
      <xdr:row>207</xdr:row>
      <xdr:rowOff>64029</xdr:rowOff>
    </xdr:from>
    <xdr:to>
      <xdr:col>7</xdr:col>
      <xdr:colOff>1559719</xdr:colOff>
      <xdr:row>207</xdr:row>
      <xdr:rowOff>4119562</xdr:rowOff>
    </xdr:to>
    <xdr:pic>
      <xdr:nvPicPr>
        <xdr:cNvPr id="50" name="Imagen 49"/>
        <xdr:cNvPicPr>
          <a:picLocks noChangeAspect="1"/>
        </xdr:cNvPicPr>
      </xdr:nvPicPr>
      <xdr:blipFill>
        <a:blip xmlns:r="http://schemas.openxmlformats.org/officeDocument/2006/relationships" r:embed="rId23"/>
        <a:stretch>
          <a:fillRect/>
        </a:stretch>
      </xdr:blipFill>
      <xdr:spPr>
        <a:xfrm>
          <a:off x="273844" y="203922842"/>
          <a:ext cx="12775406" cy="4055533"/>
        </a:xfrm>
        <a:prstGeom prst="rect">
          <a:avLst/>
        </a:prstGeom>
      </xdr:spPr>
    </xdr:pic>
    <xdr:clientData/>
  </xdr:twoCellAnchor>
  <xdr:twoCellAnchor>
    <xdr:from>
      <xdr:col>1</xdr:col>
      <xdr:colOff>83344</xdr:colOff>
      <xdr:row>240</xdr:row>
      <xdr:rowOff>107156</xdr:rowOff>
    </xdr:from>
    <xdr:to>
      <xdr:col>7</xdr:col>
      <xdr:colOff>1762123</xdr:colOff>
      <xdr:row>240</xdr:row>
      <xdr:rowOff>4941094</xdr:rowOff>
    </xdr:to>
    <xdr:graphicFrame macro="">
      <xdr:nvGraphicFramePr>
        <xdr:cNvPr id="42" name="1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119061</xdr:colOff>
      <xdr:row>284</xdr:row>
      <xdr:rowOff>142875</xdr:rowOff>
    </xdr:from>
    <xdr:to>
      <xdr:col>7</xdr:col>
      <xdr:colOff>1728106</xdr:colOff>
      <xdr:row>284</xdr:row>
      <xdr:rowOff>4274345</xdr:rowOff>
    </xdr:to>
    <xdr:graphicFrame macro="">
      <xdr:nvGraphicFramePr>
        <xdr:cNvPr id="51"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editAs="oneCell">
    <xdr:from>
      <xdr:col>1</xdr:col>
      <xdr:colOff>64633</xdr:colOff>
      <xdr:row>209</xdr:row>
      <xdr:rowOff>107156</xdr:rowOff>
    </xdr:from>
    <xdr:to>
      <xdr:col>7</xdr:col>
      <xdr:colOff>1600539</xdr:colOff>
      <xdr:row>209</xdr:row>
      <xdr:rowOff>3537856</xdr:rowOff>
    </xdr:to>
    <xdr:pic>
      <xdr:nvPicPr>
        <xdr:cNvPr id="52" name="Imagen 51"/>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290852" y="209919094"/>
          <a:ext cx="12882562" cy="3430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59531</xdr:colOff>
      <xdr:row>51</xdr:row>
      <xdr:rowOff>23812</xdr:rowOff>
    </xdr:from>
    <xdr:ext cx="13037344" cy="1416844"/>
    <xdr:pic>
      <xdr:nvPicPr>
        <xdr:cNvPr id="53" name="Imagen 52"/>
        <xdr:cNvPicPr>
          <a:picLocks noChangeAspect="1"/>
        </xdr:cNvPicPr>
      </xdr:nvPicPr>
      <xdr:blipFill>
        <a:blip xmlns:r="http://schemas.openxmlformats.org/officeDocument/2006/relationships" r:embed="rId27"/>
        <a:srcRect l="2343" t="52480" r="29640" b="28768"/>
        <a:stretch/>
      </xdr:blipFill>
      <xdr:spPr>
        <a:xfrm>
          <a:off x="285750" y="29896593"/>
          <a:ext cx="13037344" cy="1416844"/>
        </a:xfrm>
        <a:prstGeom prst="rect">
          <a:avLst/>
        </a:prstGeom>
      </xdr:spPr>
    </xdr:pic>
    <xdr:clientData/>
  </xdr:oneCellAnchor>
  <xdr:twoCellAnchor editAs="oneCell">
    <xdr:from>
      <xdr:col>1</xdr:col>
      <xdr:colOff>59531</xdr:colOff>
      <xdr:row>396</xdr:row>
      <xdr:rowOff>166686</xdr:rowOff>
    </xdr:from>
    <xdr:to>
      <xdr:col>7</xdr:col>
      <xdr:colOff>1762124</xdr:colOff>
      <xdr:row>396</xdr:row>
      <xdr:rowOff>5143499</xdr:rowOff>
    </xdr:to>
    <xdr:pic>
      <xdr:nvPicPr>
        <xdr:cNvPr id="55" name="Imagen 54"/>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285750" y="357687561"/>
          <a:ext cx="13049249" cy="4976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71439</xdr:colOff>
      <xdr:row>337</xdr:row>
      <xdr:rowOff>95249</xdr:rowOff>
    </xdr:from>
    <xdr:to>
      <xdr:col>4</xdr:col>
      <xdr:colOff>369093</xdr:colOff>
      <xdr:row>337</xdr:row>
      <xdr:rowOff>4917281</xdr:rowOff>
    </xdr:to>
    <xdr:pic>
      <xdr:nvPicPr>
        <xdr:cNvPr id="35" name="Imagen 34"/>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297658" y="316051405"/>
          <a:ext cx="6572248" cy="48220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392906</xdr:colOff>
      <xdr:row>337</xdr:row>
      <xdr:rowOff>58279</xdr:rowOff>
    </xdr:from>
    <xdr:to>
      <xdr:col>7</xdr:col>
      <xdr:colOff>1762125</xdr:colOff>
      <xdr:row>337</xdr:row>
      <xdr:rowOff>5024436</xdr:rowOff>
    </xdr:to>
    <xdr:pic>
      <xdr:nvPicPr>
        <xdr:cNvPr id="38" name="Imagen 37"/>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6893719" y="315704873"/>
          <a:ext cx="6441281" cy="4966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triz%20Rendici&#243;n%20de%20Cuentas%202024_Planificaci&#243;n-Tercer%20Trimestre%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GERENCIA%20ADMINISTRATIVA%20DAC%202024\METAS%20SDPL\ESTADISTICAS_CERTIFICADOS_MENSUALES_DA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lgonzalez/Desktop/GERENCIA%20ADMINISTRATIVA%20DAC%202024/METAS%20SDPL/ESTADISTICAS_CERTIFICADOS_MENSUALES_DA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DAF%20-%203&#186;%20TRIMESTRE%20202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cgfin08\GERENCIA%20FINANCIERA\04%20UTA\INFORMES%20TRIMESTRALES%20A&#209;O%202024%20-%20UTA\SDAF%20-%202&#186;%20TRIMEST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CC_23"/>
      <sheetName val="ODS"/>
      <sheetName val="PND"/>
      <sheetName val="POI 2024"/>
      <sheetName val="EJECUCION PRESUPUESTARIA"/>
    </sheetNames>
    <sheetDataSet>
      <sheetData sheetId="0"/>
      <sheetData sheetId="1"/>
      <sheetData sheetId="2"/>
      <sheetData sheetId="3">
        <row r="17">
          <cell r="E17">
            <v>1.1561461794019934</v>
          </cell>
          <cell r="J17">
            <v>0.96223483244403041</v>
          </cell>
          <cell r="O17">
            <v>0.92269861111111107</v>
          </cell>
          <cell r="T17">
            <v>1.2142857142857142</v>
          </cell>
        </row>
      </sheetData>
      <sheetData sheetId="4">
        <row r="21">
          <cell r="G21">
            <v>0.8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2024"/>
      <sheetName val="Informes 2.024"/>
      <sheetName val="EJECUCION FINANCIERA"/>
    </sheetNames>
    <sheetDataSet>
      <sheetData sheetId="0" refreshError="1"/>
      <sheetData sheetId="1" refreshError="1">
        <row r="19">
          <cell r="E19">
            <v>1204</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2024"/>
      <sheetName val="Informes 2.024"/>
      <sheetName val="EJECUCION FINANCIERA"/>
    </sheetNames>
    <sheetDataSet>
      <sheetData sheetId="0" refreshError="1">
        <row r="20">
          <cell r="H20">
            <v>1392</v>
          </cell>
        </row>
        <row r="49">
          <cell r="C49" t="str">
            <v>Metas Previstas</v>
          </cell>
          <cell r="D49" t="str">
            <v>Certificados de Registro Aeronáutico</v>
          </cell>
        </row>
        <row r="50">
          <cell r="B50" t="str">
            <v>ENERO</v>
          </cell>
          <cell r="C50">
            <v>98</v>
          </cell>
          <cell r="D50">
            <v>139</v>
          </cell>
        </row>
        <row r="51">
          <cell r="B51" t="str">
            <v>FEBRERO</v>
          </cell>
          <cell r="C51">
            <v>91</v>
          </cell>
          <cell r="D51">
            <v>119</v>
          </cell>
        </row>
        <row r="52">
          <cell r="B52" t="str">
            <v>MARZO</v>
          </cell>
          <cell r="C52">
            <v>87</v>
          </cell>
          <cell r="D52">
            <v>118</v>
          </cell>
        </row>
        <row r="53">
          <cell r="B53" t="str">
            <v>ABRIL</v>
          </cell>
          <cell r="C53">
            <v>77</v>
          </cell>
          <cell r="D53">
            <v>171</v>
          </cell>
        </row>
        <row r="54">
          <cell r="B54" t="str">
            <v>MAYO</v>
          </cell>
          <cell r="C54">
            <v>78</v>
          </cell>
          <cell r="D54">
            <v>184</v>
          </cell>
        </row>
        <row r="55">
          <cell r="B55" t="str">
            <v>JUNIO</v>
          </cell>
          <cell r="C55">
            <v>101</v>
          </cell>
          <cell r="D55">
            <v>187</v>
          </cell>
        </row>
        <row r="56">
          <cell r="B56" t="str">
            <v>JULIO</v>
          </cell>
          <cell r="C56">
            <v>108</v>
          </cell>
          <cell r="D56">
            <v>158</v>
          </cell>
        </row>
        <row r="57">
          <cell r="B57" t="str">
            <v>AGOSTO</v>
          </cell>
          <cell r="C57">
            <v>95</v>
          </cell>
          <cell r="D57">
            <v>138</v>
          </cell>
        </row>
        <row r="58">
          <cell r="B58" t="str">
            <v>SEPTIEMBRE</v>
          </cell>
          <cell r="C58">
            <v>110</v>
          </cell>
          <cell r="D58">
            <v>178</v>
          </cell>
        </row>
        <row r="59">
          <cell r="B59" t="str">
            <v>OCTUBRE</v>
          </cell>
          <cell r="C59">
            <v>115</v>
          </cell>
          <cell r="D59">
            <v>0</v>
          </cell>
        </row>
        <row r="60">
          <cell r="B60" t="str">
            <v>NOVIEMBRE</v>
          </cell>
          <cell r="C60">
            <v>102</v>
          </cell>
          <cell r="D60">
            <v>0</v>
          </cell>
        </row>
        <row r="61">
          <cell r="B61" t="str">
            <v>DICIEMBRE</v>
          </cell>
          <cell r="C61">
            <v>142</v>
          </cell>
          <cell r="D61">
            <v>0</v>
          </cell>
        </row>
      </sheetData>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CC_23"/>
      <sheetName val="Hoja1"/>
    </sheetNames>
    <sheetDataSet>
      <sheetData sheetId="0">
        <row r="100">
          <cell r="L100" t="str">
            <v>Ejecución</v>
          </cell>
          <cell r="M100" t="str">
            <v>Finiquitado</v>
          </cell>
        </row>
        <row r="101">
          <cell r="L101">
            <v>23</v>
          </cell>
          <cell r="M101">
            <v>5</v>
          </cell>
        </row>
        <row r="141">
          <cell r="D141" t="str">
            <v>SERVICIOS PERSONALES</v>
          </cell>
          <cell r="F141">
            <v>37124097249</v>
          </cell>
          <cell r="H141">
            <v>36514891751</v>
          </cell>
        </row>
        <row r="147">
          <cell r="D147" t="str">
            <v>SERVICIOS NO PERSONALES</v>
          </cell>
          <cell r="F147">
            <v>4887696661</v>
          </cell>
          <cell r="H147">
            <v>10421494639</v>
          </cell>
        </row>
        <row r="156">
          <cell r="D156" t="str">
            <v>BIENES DE CONSUMO E INSUMOS</v>
          </cell>
          <cell r="F156">
            <v>770556295</v>
          </cell>
          <cell r="H156">
            <v>1562472082</v>
          </cell>
        </row>
        <row r="165">
          <cell r="D165" t="str">
            <v>INVERSION FISICA</v>
          </cell>
          <cell r="F165">
            <v>1322667770</v>
          </cell>
          <cell r="H165">
            <v>6694853446</v>
          </cell>
        </row>
        <row r="173">
          <cell r="D173" t="str">
            <v>TRANSFERENCIAS</v>
          </cell>
          <cell r="F173">
            <v>7103139711</v>
          </cell>
          <cell r="H173">
            <v>9180218416</v>
          </cell>
        </row>
        <row r="177">
          <cell r="D177" t="str">
            <v xml:space="preserve">OTROS GASTOS   </v>
          </cell>
          <cell r="F177">
            <v>13359127949</v>
          </cell>
          <cell r="H177">
            <v>1847108923</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CC_23"/>
    </sheetNames>
    <sheetDataSet>
      <sheetData sheetId="0">
        <row r="130">
          <cell r="C130" t="str">
            <v>SERVICIOS PERSONALES</v>
          </cell>
          <cell r="F130">
            <v>37498319893</v>
          </cell>
        </row>
        <row r="136">
          <cell r="C136" t="str">
            <v>SERVICIOS NO PERSONALES</v>
          </cell>
          <cell r="F136">
            <v>17197878038</v>
          </cell>
        </row>
        <row r="145">
          <cell r="C145" t="str">
            <v>BIENES DE CONSUMO E INSUMOS</v>
          </cell>
          <cell r="F145">
            <v>2804540194</v>
          </cell>
        </row>
        <row r="153">
          <cell r="C153" t="str">
            <v>INVERSION FISICA</v>
          </cell>
          <cell r="F153">
            <v>7023225465</v>
          </cell>
        </row>
        <row r="161">
          <cell r="C161" t="str">
            <v>TRANSFERENCIAS</v>
          </cell>
          <cell r="F161">
            <v>6614949449</v>
          </cell>
        </row>
        <row r="165">
          <cell r="C165" t="str">
            <v xml:space="preserve">OTROS GASTOS   </v>
          </cell>
          <cell r="F165">
            <v>268873875</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meteorologia.gov.py/wp-content/uploads/2024/09/Monitoreo_trimestral-Cuencas-1.pdf" TargetMode="External"/><Relationship Id="rId18" Type="http://schemas.openxmlformats.org/officeDocument/2006/relationships/hyperlink" Target="https://www.meteorologia.gov.py/pronostico-de-caudales/" TargetMode="External"/><Relationship Id="rId26" Type="http://schemas.openxmlformats.org/officeDocument/2006/relationships/hyperlink" Target="https://www.contrataciones.gov.py/licitaciones/adjudicacion/1ef77529-e950-6d7c-90d1-8d6ac10a1327/resumen-adjudicacion.html" TargetMode="External"/><Relationship Id="rId39" Type="http://schemas.openxmlformats.org/officeDocument/2006/relationships/hyperlink" Target="http://www.dinac.gov.py/v3/index.php/transparencia-y-anticorrupcion-dinac/informacion-publica-ley-5189-2014" TargetMode="External"/><Relationship Id="rId21" Type="http://schemas.openxmlformats.org/officeDocument/2006/relationships/hyperlink" Target="https://www.meteorologia.gov.py/wp-content/uploads/2024/10/Pronostico-Hidrologico-Mensual.pdf" TargetMode="External"/><Relationship Id="rId34" Type="http://schemas.openxmlformats.org/officeDocument/2006/relationships/hyperlink" Target="https://www.meteorologia.gov.py/wp-content/uploads/2024/06/precip_diaria-4.pdf" TargetMode="External"/><Relationship Id="rId42" Type="http://schemas.openxmlformats.org/officeDocument/2006/relationships/hyperlink" Target="https://pyenresultados.rindiendocuentas.gov.py/PerfilEntidad?codEntidad=25-5&amp;codEntidad=25-5" TargetMode="External"/><Relationship Id="rId47" Type="http://schemas.openxmlformats.org/officeDocument/2006/relationships/hyperlink" Target="http://www.dinac.gov.py/v3/index.php/dinac/subdirecciones/sub-direccion-de-normas-de-vuelo/item/57-subdireccion-de-normas-de-vuelo" TargetMode="External"/><Relationship Id="rId50" Type="http://schemas.openxmlformats.org/officeDocument/2006/relationships/hyperlink" Target="https://www.meteorologia.gov.py/nivel-rio/vermas_convencional.php?code=2000086029" TargetMode="External"/><Relationship Id="rId7" Type="http://schemas.openxmlformats.org/officeDocument/2006/relationships/hyperlink" Target="https://informacionpublica.paraguay.gov.py/" TargetMode="External"/><Relationship Id="rId2" Type="http://schemas.openxmlformats.org/officeDocument/2006/relationships/hyperlink" Target="https://transparencia.senac.gov.py/" TargetMode="External"/><Relationship Id="rId16" Type="http://schemas.openxmlformats.org/officeDocument/2006/relationships/hyperlink" Target="https://www.meteorologia.gov.py/wp-content/uploads/2024/09/Pronostico-Hidrologico-Trimestral-1.pdf" TargetMode="External"/><Relationship Id="rId29" Type="http://schemas.openxmlformats.org/officeDocument/2006/relationships/hyperlink" Target="https://www.contrataciones.gov.py/licitaciones/convocatoria/1ef745d1-2994-6cfe-89e0-fb2626a92362.html" TargetMode="External"/><Relationship Id="rId11" Type="http://schemas.openxmlformats.org/officeDocument/2006/relationships/hyperlink" Target="https://www.meteorologia.gov.py/wp-content/uploads/2024/09/Boletin_hidrologico_30_set2024-1.pdf" TargetMode="External"/><Relationship Id="rId24" Type="http://schemas.openxmlformats.org/officeDocument/2006/relationships/hyperlink" Target="https://www.meteorologia.gov.py/satelite-goes-16/" TargetMode="External"/><Relationship Id="rId32" Type="http://schemas.openxmlformats.org/officeDocument/2006/relationships/hyperlink" Target="https://www.meteorologia.gov.py/wp-content/uploads/2024/05/Resumen_itaipu.pdf" TargetMode="External"/><Relationship Id="rId37" Type="http://schemas.openxmlformats.org/officeDocument/2006/relationships/hyperlink" Target="https://www.meteorologia.gov.py/satelite-goes-16/" TargetMode="External"/><Relationship Id="rId40" Type="http://schemas.openxmlformats.org/officeDocument/2006/relationships/hyperlink" Target="https://denuncias.gov.py/portal-publico" TargetMode="External"/><Relationship Id="rId45" Type="http://schemas.openxmlformats.org/officeDocument/2006/relationships/hyperlink" Target="https://www.meteorologia.gov.py/nivel-rio/indexautomatica.php" TargetMode="External"/><Relationship Id="rId5" Type="http://schemas.openxmlformats.org/officeDocument/2006/relationships/hyperlink" Target="http://www.meteorologia.gov.py/" TargetMode="External"/><Relationship Id="rId15" Type="http://schemas.openxmlformats.org/officeDocument/2006/relationships/hyperlink" Target="https://www.meteorologia.gov.py/wp-content/uploads/2024/09/Resumen-mensual.pdf" TargetMode="External"/><Relationship Id="rId23" Type="http://schemas.openxmlformats.org/officeDocument/2006/relationships/hyperlink" Target="https://www.meteorologia.gov.py/emas/" TargetMode="External"/><Relationship Id="rId28" Type="http://schemas.openxmlformats.org/officeDocument/2006/relationships/hyperlink" Target="https://www.contrataciones.gov.py/licitaciones/convocatoria/1ef6a326-1021-61ee-b515-8fb83bbcdcba.html" TargetMode="External"/><Relationship Id="rId36" Type="http://schemas.openxmlformats.org/officeDocument/2006/relationships/hyperlink" Target="https://www.meteorologia.gov.py/emas/" TargetMode="External"/><Relationship Id="rId49" Type="http://schemas.openxmlformats.org/officeDocument/2006/relationships/hyperlink" Target="http://www.dinac.gov.py/v3/index.php/dinac/subdirecciones/sub-direccion-de-navegacion-aerea/item/2422-politica-y-objetivos-de-calidad-de-la-gnna%5d" TargetMode="External"/><Relationship Id="rId10" Type="http://schemas.openxmlformats.org/officeDocument/2006/relationships/hyperlink" Target="https://www.meteorologia.gov.py/emas/" TargetMode="External"/><Relationship Id="rId19" Type="http://schemas.openxmlformats.org/officeDocument/2006/relationships/hyperlink" Target="https://www.meteorologia.gov.py/2024/09/nuevo-record-consecutivo-del-nivel-del-rio-en-el-puerto-de-asuncion-30-de-setiembre-de-2024/" TargetMode="External"/><Relationship Id="rId31" Type="http://schemas.openxmlformats.org/officeDocument/2006/relationships/hyperlink" Target="https://www.meteorologia.gov.py/wp-content/uploads/2024/06/01_Boletin_Agro_MAY.pdf" TargetMode="External"/><Relationship Id="rId44" Type="http://schemas.openxmlformats.org/officeDocument/2006/relationships/hyperlink" Target="https://www.meteorologia.gov.py/emas/" TargetMode="External"/><Relationship Id="rId52" Type="http://schemas.openxmlformats.org/officeDocument/2006/relationships/drawing" Target="../drawings/drawing1.xml"/><Relationship Id="rId4" Type="http://schemas.openxmlformats.org/officeDocument/2006/relationships/hyperlink" Target="https://www.dinac.gov.py/v3/index.php/transparencia-y-anticorrupcion-dinac/rendicion-de-cuentas-al-ciudadano/item/2975-resolucion-n-300-2024" TargetMode="External"/><Relationship Id="rId9" Type="http://schemas.openxmlformats.org/officeDocument/2006/relationships/hyperlink" Target="http://www.dinac.gov.py/v3/index.php/transparencia-y-anticorrupcion-dinac/ley-5282-14-art-8-acceso-a-la-informacion-publica" TargetMode="External"/><Relationship Id="rId14" Type="http://schemas.openxmlformats.org/officeDocument/2006/relationships/hyperlink" Target="https://www.meteorologia.gov.py/wp-content/uploads/2024/09/Monitoreo-Mensual-Cuencas-1.pdf" TargetMode="External"/><Relationship Id="rId22" Type="http://schemas.openxmlformats.org/officeDocument/2006/relationships/hyperlink" Target="https://www.meteorologia.gov.py/sinop/" TargetMode="External"/><Relationship Id="rId27" Type="http://schemas.openxmlformats.org/officeDocument/2006/relationships/hyperlink" Target="https://www.contrataciones.gov.py/licitaciones/convocatoria/1ef6c437-321e-621a-84ee-3bf30727d5b8.html" TargetMode="External"/><Relationship Id="rId30" Type="http://schemas.openxmlformats.org/officeDocument/2006/relationships/hyperlink" Target="https://www.contrataciones.gov.py/licitaciones/planificacion/1eeeed9a-6ba6-68f0-b45f-9dc8241a3c62.html" TargetMode="External"/><Relationship Id="rId35" Type="http://schemas.openxmlformats.org/officeDocument/2006/relationships/hyperlink" Target="https://www.meteorologia.gov.py/emas/" TargetMode="External"/><Relationship Id="rId43" Type="http://schemas.openxmlformats.org/officeDocument/2006/relationships/hyperlink" Target="https://pyenresultados.rindiendocuentas.gov.py/PerfilEntidad?codEntidad=25-5&amp;codEntidad=25-5" TargetMode="External"/><Relationship Id="rId48" Type="http://schemas.openxmlformats.org/officeDocument/2006/relationships/hyperlink" Target="http://www.dinac.gov.py/v3/index.php/dinac/subdirecciones/sub-direccion-de-transporte-aereo" TargetMode="External"/><Relationship Id="rId8" Type="http://schemas.openxmlformats.org/officeDocument/2006/relationships/hyperlink" Target="https://informacionpublica.paraguay.gov.py/" TargetMode="External"/><Relationship Id="rId51" Type="http://schemas.openxmlformats.org/officeDocument/2006/relationships/printerSettings" Target="../printerSettings/printerSettings1.bin"/><Relationship Id="rId3" Type="http://schemas.openxmlformats.org/officeDocument/2006/relationships/hyperlink" Target="https://www.dinac.gov.py/v3/index.php/transparencia-y-anticorrupcion-dinac/rendicion-de-cuentas-al-ciudadano/item/2976-resolucion-n-241-2024" TargetMode="External"/><Relationship Id="rId12" Type="http://schemas.openxmlformats.org/officeDocument/2006/relationships/hyperlink" Target="https://www.meteorologia.gov.py/wp-content/uploads/2024/10/Boletin_monitoreo.pdf" TargetMode="External"/><Relationship Id="rId17" Type="http://schemas.openxmlformats.org/officeDocument/2006/relationships/hyperlink" Target="https://www.meteorologia.gov.py/pronostico-de-caudales/" TargetMode="External"/><Relationship Id="rId25" Type="http://schemas.openxmlformats.org/officeDocument/2006/relationships/hyperlink" Target="https://www.meteorologia.gov.py/radar/" TargetMode="External"/><Relationship Id="rId33" Type="http://schemas.openxmlformats.org/officeDocument/2006/relationships/hyperlink" Target="https://www.meteorologia.gov.py/wp-content/uploads/2024/07/trimestral_pronos_JAS2024.pdf" TargetMode="External"/><Relationship Id="rId38" Type="http://schemas.openxmlformats.org/officeDocument/2006/relationships/hyperlink" Target="http://www.dinac.gov.py/v3/index.php/transparencia-y-anticorrupcion-dinac/informacion-publica-ley-5189-2014" TargetMode="External"/><Relationship Id="rId46" Type="http://schemas.openxmlformats.org/officeDocument/2006/relationships/hyperlink" Target="http://www.dinac.gov.py/v3/index.php/dinac/subdirecciones/sub-direccion-de-seguridad-de-la-aviacion-civil" TargetMode="External"/><Relationship Id="rId20" Type="http://schemas.openxmlformats.org/officeDocument/2006/relationships/hyperlink" Target="https://www.facebook.com/dmhparaguay/posts/convocatoria-p%C3%BAblica-al-conversatorio-nacional-bajante-hist%C3%B3rica-del-r%C3%ADo-paragua/929531105872000/" TargetMode="External"/><Relationship Id="rId41" Type="http://schemas.openxmlformats.org/officeDocument/2006/relationships/hyperlink" Target="http://www.dinac.gov.py/v3/index.php/transparencia-y-anticorrupcion-dinac/rendicion-de-cuentas-al-ciudadano" TargetMode="External"/><Relationship Id="rId1" Type="http://schemas.openxmlformats.org/officeDocument/2006/relationships/hyperlink" Target="https://transparencia.senac.gov.py/" TargetMode="External"/><Relationship Id="rId6" Type="http://schemas.openxmlformats.org/officeDocument/2006/relationships/hyperlink" Target="https://informacionpublica.paraguay.gov.p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8"/>
  <sheetViews>
    <sheetView tabSelected="1" view="pageBreakPreview" topLeftCell="A399" zoomScale="80" zoomScaleNormal="70" zoomScaleSheetLayoutView="80" workbookViewId="0">
      <selection activeCell="B395" sqref="B395:D395"/>
    </sheetView>
  </sheetViews>
  <sheetFormatPr baseColWidth="10" defaultColWidth="9.140625" defaultRowHeight="15"/>
  <cols>
    <col min="1" max="1" width="3.42578125" style="20" bestFit="1" customWidth="1"/>
    <col min="2" max="2" width="32.5703125" style="12" customWidth="1"/>
    <col min="3" max="3" width="30.85546875" style="12" customWidth="1"/>
    <col min="4" max="4" width="30.7109375" style="18" customWidth="1"/>
    <col min="5" max="5" width="23.28515625" style="12" customWidth="1"/>
    <col min="6" max="6" width="26.7109375" style="12" customWidth="1"/>
    <col min="7" max="7" width="26.140625" style="12" customWidth="1"/>
    <col min="8" max="8" width="27.5703125" style="12" customWidth="1"/>
    <col min="9" max="16384" width="9.140625" style="1"/>
  </cols>
  <sheetData>
    <row r="1" spans="2:8" ht="15" customHeight="1">
      <c r="B1" s="45"/>
      <c r="C1" s="265" t="s">
        <v>416</v>
      </c>
      <c r="D1" s="265"/>
      <c r="E1" s="265"/>
      <c r="F1" s="265"/>
      <c r="G1" s="46"/>
      <c r="H1" s="47"/>
    </row>
    <row r="2" spans="2:8" ht="15" customHeight="1">
      <c r="B2" s="48"/>
      <c r="C2" s="266"/>
      <c r="D2" s="266"/>
      <c r="E2" s="266"/>
      <c r="F2" s="266"/>
      <c r="G2" s="49"/>
      <c r="H2" s="50"/>
    </row>
    <row r="3" spans="2:8" ht="15" customHeight="1">
      <c r="B3" s="48"/>
      <c r="C3" s="266"/>
      <c r="D3" s="266"/>
      <c r="E3" s="266"/>
      <c r="F3" s="266"/>
      <c r="G3" s="49"/>
      <c r="H3" s="50"/>
    </row>
    <row r="4" spans="2:8" ht="15.75" customHeight="1" thickBot="1">
      <c r="B4" s="51"/>
      <c r="C4" s="267"/>
      <c r="D4" s="267"/>
      <c r="E4" s="267"/>
      <c r="F4" s="267"/>
      <c r="G4" s="52"/>
      <c r="H4" s="53"/>
    </row>
    <row r="5" spans="2:8">
      <c r="B5" s="327" t="s">
        <v>76</v>
      </c>
      <c r="C5" s="328"/>
      <c r="D5" s="328"/>
      <c r="E5" s="328"/>
      <c r="F5" s="328"/>
      <c r="G5" s="328"/>
      <c r="H5" s="329"/>
    </row>
    <row r="6" spans="2:8" ht="15.75" thickBot="1">
      <c r="B6" s="330"/>
      <c r="C6" s="331"/>
      <c r="D6" s="331"/>
      <c r="E6" s="331"/>
      <c r="F6" s="331"/>
      <c r="G6" s="331"/>
      <c r="H6" s="332"/>
    </row>
    <row r="7" spans="2:8" ht="15" customHeight="1">
      <c r="B7" s="348" t="s">
        <v>292</v>
      </c>
      <c r="C7" s="349"/>
      <c r="D7" s="349"/>
      <c r="E7" s="349"/>
      <c r="F7" s="349"/>
      <c r="G7" s="349"/>
      <c r="H7" s="350"/>
    </row>
    <row r="8" spans="2:8" ht="15" customHeight="1">
      <c r="B8" s="351"/>
      <c r="C8" s="352"/>
      <c r="D8" s="352"/>
      <c r="E8" s="352"/>
      <c r="F8" s="352"/>
      <c r="G8" s="352"/>
      <c r="H8" s="353"/>
    </row>
    <row r="9" spans="2:8" ht="18.75">
      <c r="B9" s="221" t="s">
        <v>0</v>
      </c>
      <c r="C9" s="222"/>
      <c r="D9" s="222"/>
      <c r="E9" s="222"/>
      <c r="F9" s="222"/>
      <c r="G9" s="222"/>
      <c r="H9" s="223"/>
    </row>
    <row r="10" spans="2:8" ht="18.75">
      <c r="B10" s="13" t="s">
        <v>1</v>
      </c>
      <c r="C10" s="227" t="s">
        <v>76</v>
      </c>
      <c r="D10" s="228"/>
      <c r="E10" s="228"/>
      <c r="F10" s="228"/>
      <c r="G10" s="228"/>
      <c r="H10" s="229"/>
    </row>
    <row r="11" spans="2:8" ht="18.75">
      <c r="B11" s="340" t="s">
        <v>582</v>
      </c>
      <c r="C11" s="341"/>
      <c r="D11" s="341"/>
      <c r="E11" s="341"/>
      <c r="F11" s="341"/>
      <c r="G11" s="341"/>
      <c r="H11" s="342"/>
    </row>
    <row r="12" spans="2:8" ht="18.75">
      <c r="B12" s="354" t="s">
        <v>2</v>
      </c>
      <c r="C12" s="355"/>
      <c r="D12" s="355"/>
      <c r="E12" s="355"/>
      <c r="F12" s="355"/>
      <c r="G12" s="355"/>
      <c r="H12" s="356"/>
    </row>
    <row r="13" spans="2:8" ht="15" customHeight="1">
      <c r="B13" s="254" t="s">
        <v>297</v>
      </c>
      <c r="C13" s="255"/>
      <c r="D13" s="255"/>
      <c r="E13" s="255"/>
      <c r="F13" s="255"/>
      <c r="G13" s="255"/>
      <c r="H13" s="256"/>
    </row>
    <row r="14" spans="2:8" ht="15" hidden="1" customHeight="1">
      <c r="B14" s="100"/>
      <c r="C14" s="101"/>
      <c r="D14" s="101"/>
      <c r="E14" s="101"/>
      <c r="F14" s="101"/>
      <c r="G14" s="101"/>
      <c r="H14" s="102"/>
    </row>
    <row r="15" spans="2:8" ht="15" hidden="1" customHeight="1">
      <c r="B15" s="100"/>
      <c r="C15" s="101"/>
      <c r="D15" s="101"/>
      <c r="E15" s="101"/>
      <c r="F15" s="101"/>
      <c r="G15" s="101"/>
      <c r="H15" s="102"/>
    </row>
    <row r="16" spans="2:8" s="2" customFormat="1" ht="18.75">
      <c r="B16" s="221" t="s">
        <v>367</v>
      </c>
      <c r="C16" s="222"/>
      <c r="D16" s="222"/>
      <c r="E16" s="222"/>
      <c r="F16" s="222"/>
      <c r="G16" s="222"/>
      <c r="H16" s="223"/>
    </row>
    <row r="17" spans="2:8" s="2" customFormat="1">
      <c r="B17" s="343" t="s">
        <v>309</v>
      </c>
      <c r="C17" s="344"/>
      <c r="D17" s="344"/>
      <c r="E17" s="344"/>
      <c r="F17" s="344"/>
      <c r="G17" s="344"/>
      <c r="H17" s="345"/>
    </row>
    <row r="18" spans="2:8" ht="15.75">
      <c r="B18" s="14" t="s">
        <v>3</v>
      </c>
      <c r="C18" s="379" t="s">
        <v>4</v>
      </c>
      <c r="D18" s="380"/>
      <c r="E18" s="263" t="s">
        <v>5</v>
      </c>
      <c r="F18" s="264"/>
      <c r="G18" s="263" t="s">
        <v>6</v>
      </c>
      <c r="H18" s="264"/>
    </row>
    <row r="19" spans="2:8" ht="15" customHeight="1">
      <c r="B19" s="6">
        <v>1</v>
      </c>
      <c r="C19" s="290" t="s">
        <v>77</v>
      </c>
      <c r="D19" s="291"/>
      <c r="E19" s="292" t="s">
        <v>149</v>
      </c>
      <c r="F19" s="293"/>
      <c r="G19" s="294" t="s">
        <v>90</v>
      </c>
      <c r="H19" s="295"/>
    </row>
    <row r="20" spans="2:8" ht="15" customHeight="1">
      <c r="B20" s="6">
        <f>B19+1</f>
        <v>2</v>
      </c>
      <c r="C20" s="252" t="s">
        <v>77</v>
      </c>
      <c r="D20" s="253"/>
      <c r="E20" s="390" t="s">
        <v>87</v>
      </c>
      <c r="F20" s="391"/>
      <c r="G20" s="294" t="s">
        <v>91</v>
      </c>
      <c r="H20" s="295"/>
    </row>
    <row r="21" spans="2:8" ht="15" customHeight="1">
      <c r="B21" s="6">
        <f t="shared" ref="B21:B35" si="0">B20+1</f>
        <v>3</v>
      </c>
      <c r="C21" s="346" t="s">
        <v>111</v>
      </c>
      <c r="D21" s="347"/>
      <c r="E21" s="390" t="s">
        <v>97</v>
      </c>
      <c r="F21" s="391"/>
      <c r="G21" s="252" t="s">
        <v>96</v>
      </c>
      <c r="H21" s="253"/>
    </row>
    <row r="22" spans="2:8" ht="15" customHeight="1">
      <c r="B22" s="6">
        <f t="shared" si="0"/>
        <v>4</v>
      </c>
      <c r="C22" s="252" t="s">
        <v>78</v>
      </c>
      <c r="D22" s="253"/>
      <c r="E22" s="390" t="s">
        <v>88</v>
      </c>
      <c r="F22" s="391"/>
      <c r="G22" s="252" t="s">
        <v>92</v>
      </c>
      <c r="H22" s="253"/>
    </row>
    <row r="23" spans="2:8" s="20" customFormat="1" ht="15" customHeight="1">
      <c r="B23" s="6">
        <f t="shared" si="0"/>
        <v>5</v>
      </c>
      <c r="C23" s="252" t="s">
        <v>79</v>
      </c>
      <c r="D23" s="253"/>
      <c r="E23" s="296" t="s">
        <v>213</v>
      </c>
      <c r="F23" s="297"/>
      <c r="G23" s="296" t="s">
        <v>212</v>
      </c>
      <c r="H23" s="297"/>
    </row>
    <row r="24" spans="2:8" ht="15" customHeight="1">
      <c r="B24" s="6">
        <f t="shared" si="0"/>
        <v>6</v>
      </c>
      <c r="C24" s="19" t="s">
        <v>151</v>
      </c>
      <c r="D24" s="17"/>
      <c r="E24" s="259" t="s">
        <v>588</v>
      </c>
      <c r="F24" s="260"/>
      <c r="G24" s="261" t="s">
        <v>150</v>
      </c>
      <c r="H24" s="262"/>
    </row>
    <row r="25" spans="2:8" ht="15" customHeight="1">
      <c r="B25" s="6">
        <f t="shared" si="0"/>
        <v>7</v>
      </c>
      <c r="C25" s="252" t="s">
        <v>80</v>
      </c>
      <c r="D25" s="253"/>
      <c r="E25" s="392" t="s">
        <v>159</v>
      </c>
      <c r="F25" s="393"/>
      <c r="G25" s="386" t="s">
        <v>160</v>
      </c>
      <c r="H25" s="387"/>
    </row>
    <row r="26" spans="2:8" ht="15" customHeight="1">
      <c r="B26" s="6">
        <f t="shared" si="0"/>
        <v>8</v>
      </c>
      <c r="C26" s="252" t="s">
        <v>81</v>
      </c>
      <c r="D26" s="253"/>
      <c r="E26" s="388" t="s">
        <v>158</v>
      </c>
      <c r="F26" s="389"/>
      <c r="G26" s="257" t="s">
        <v>157</v>
      </c>
      <c r="H26" s="258"/>
    </row>
    <row r="27" spans="2:8" ht="15" customHeight="1">
      <c r="B27" s="6">
        <f t="shared" si="0"/>
        <v>9</v>
      </c>
      <c r="C27" s="252" t="s">
        <v>82</v>
      </c>
      <c r="D27" s="253"/>
      <c r="E27" s="381" t="s">
        <v>152</v>
      </c>
      <c r="F27" s="382"/>
      <c r="G27" s="252" t="s">
        <v>93</v>
      </c>
      <c r="H27" s="253"/>
    </row>
    <row r="28" spans="2:8" ht="15" customHeight="1">
      <c r="B28" s="360">
        <f t="shared" si="0"/>
        <v>10</v>
      </c>
      <c r="C28" s="404" t="s">
        <v>83</v>
      </c>
      <c r="D28" s="405"/>
      <c r="E28" s="394" t="s">
        <v>243</v>
      </c>
      <c r="F28" s="395"/>
      <c r="G28" s="399" t="s">
        <v>244</v>
      </c>
      <c r="H28" s="400"/>
    </row>
    <row r="29" spans="2:8" s="20" customFormat="1" ht="16.5" customHeight="1">
      <c r="B29" s="361"/>
      <c r="C29" s="406"/>
      <c r="D29" s="407"/>
      <c r="E29" s="394" t="s">
        <v>245</v>
      </c>
      <c r="F29" s="395"/>
      <c r="G29" s="399" t="s">
        <v>246</v>
      </c>
      <c r="H29" s="400"/>
    </row>
    <row r="30" spans="2:8" ht="15" customHeight="1">
      <c r="B30" s="6">
        <f>B28+1</f>
        <v>11</v>
      </c>
      <c r="C30" s="252" t="s">
        <v>84</v>
      </c>
      <c r="D30" s="253"/>
      <c r="E30" s="390" t="s">
        <v>89</v>
      </c>
      <c r="F30" s="391"/>
      <c r="G30" s="252" t="s">
        <v>94</v>
      </c>
      <c r="H30" s="253"/>
    </row>
    <row r="31" spans="2:8" ht="15" customHeight="1">
      <c r="B31" s="6">
        <f t="shared" si="0"/>
        <v>12</v>
      </c>
      <c r="C31" s="252" t="s">
        <v>85</v>
      </c>
      <c r="D31" s="253"/>
      <c r="E31" s="336" t="s">
        <v>304</v>
      </c>
      <c r="F31" s="337"/>
      <c r="G31" s="338" t="s">
        <v>302</v>
      </c>
      <c r="H31" s="339"/>
    </row>
    <row r="32" spans="2:8" ht="15" customHeight="1">
      <c r="B32" s="6">
        <f t="shared" si="0"/>
        <v>13</v>
      </c>
      <c r="C32" s="252" t="s">
        <v>86</v>
      </c>
      <c r="D32" s="253"/>
      <c r="E32" s="413" t="s">
        <v>156</v>
      </c>
      <c r="F32" s="414"/>
      <c r="G32" s="252" t="s">
        <v>95</v>
      </c>
      <c r="H32" s="253"/>
    </row>
    <row r="33" spans="2:8" s="20" customFormat="1" ht="15" customHeight="1">
      <c r="B33" s="6">
        <f t="shared" si="0"/>
        <v>14</v>
      </c>
      <c r="C33" s="431" t="s">
        <v>153</v>
      </c>
      <c r="D33" s="432"/>
      <c r="E33" s="413" t="s">
        <v>154</v>
      </c>
      <c r="F33" s="414"/>
      <c r="G33" s="431" t="s">
        <v>155</v>
      </c>
      <c r="H33" s="432"/>
    </row>
    <row r="34" spans="2:8" s="20" customFormat="1" ht="15" customHeight="1">
      <c r="B34" s="6">
        <f t="shared" si="0"/>
        <v>15</v>
      </c>
      <c r="C34" s="93" t="s">
        <v>293</v>
      </c>
      <c r="D34" s="92"/>
      <c r="E34" s="409" t="s">
        <v>303</v>
      </c>
      <c r="F34" s="410"/>
      <c r="G34" s="93" t="s">
        <v>295</v>
      </c>
      <c r="H34" s="92"/>
    </row>
    <row r="35" spans="2:8" ht="15" customHeight="1">
      <c r="B35" s="6">
        <f t="shared" si="0"/>
        <v>16</v>
      </c>
      <c r="C35" s="377" t="s">
        <v>294</v>
      </c>
      <c r="D35" s="378"/>
      <c r="E35" s="409" t="s">
        <v>305</v>
      </c>
      <c r="F35" s="410"/>
      <c r="G35" s="377" t="s">
        <v>296</v>
      </c>
      <c r="H35" s="378"/>
    </row>
    <row r="36" spans="2:8">
      <c r="B36" s="415" t="s">
        <v>43</v>
      </c>
      <c r="C36" s="416"/>
      <c r="D36" s="416"/>
      <c r="E36" s="417"/>
      <c r="F36" s="401">
        <v>17</v>
      </c>
      <c r="G36" s="402"/>
      <c r="H36" s="403"/>
    </row>
    <row r="37" spans="2:8" ht="15.75" customHeight="1">
      <c r="B37" s="357" t="s">
        <v>45</v>
      </c>
      <c r="C37" s="358"/>
      <c r="D37" s="358"/>
      <c r="E37" s="359"/>
      <c r="F37" s="401">
        <v>6</v>
      </c>
      <c r="G37" s="402"/>
      <c r="H37" s="403"/>
    </row>
    <row r="38" spans="2:8" ht="15.75" customHeight="1">
      <c r="B38" s="357" t="s">
        <v>44</v>
      </c>
      <c r="C38" s="358"/>
      <c r="D38" s="358"/>
      <c r="E38" s="359"/>
      <c r="F38" s="401">
        <v>11</v>
      </c>
      <c r="G38" s="402"/>
      <c r="H38" s="403"/>
    </row>
    <row r="39" spans="2:8" ht="15.75" customHeight="1">
      <c r="B39" s="357" t="s">
        <v>47</v>
      </c>
      <c r="C39" s="358"/>
      <c r="D39" s="358"/>
      <c r="E39" s="359"/>
      <c r="F39" s="401">
        <v>12</v>
      </c>
      <c r="G39" s="402"/>
      <c r="H39" s="403"/>
    </row>
    <row r="40" spans="2:8" ht="18.75">
      <c r="B40" s="221" t="s">
        <v>66</v>
      </c>
      <c r="C40" s="222"/>
      <c r="D40" s="222"/>
      <c r="E40" s="222"/>
      <c r="F40" s="222"/>
      <c r="G40" s="222"/>
      <c r="H40" s="223"/>
    </row>
    <row r="41" spans="2:8" ht="16.5">
      <c r="B41" s="240" t="s">
        <v>73</v>
      </c>
      <c r="C41" s="241"/>
      <c r="D41" s="241"/>
      <c r="E41" s="241"/>
      <c r="F41" s="241"/>
      <c r="G41" s="241"/>
      <c r="H41" s="242"/>
    </row>
    <row r="42" spans="2:8">
      <c r="B42" s="383" t="s">
        <v>309</v>
      </c>
      <c r="C42" s="384"/>
      <c r="D42" s="384"/>
      <c r="E42" s="384"/>
      <c r="F42" s="384"/>
      <c r="G42" s="384"/>
      <c r="H42" s="385"/>
    </row>
    <row r="43" spans="2:8" ht="15.75" customHeight="1">
      <c r="B43" s="396" t="s">
        <v>74</v>
      </c>
      <c r="C43" s="397"/>
      <c r="D43" s="397"/>
      <c r="E43" s="397"/>
      <c r="F43" s="397"/>
      <c r="G43" s="397"/>
      <c r="H43" s="398"/>
    </row>
    <row r="44" spans="2:8" ht="30.75" customHeight="1">
      <c r="B44" s="383" t="s">
        <v>310</v>
      </c>
      <c r="C44" s="384"/>
      <c r="D44" s="384"/>
      <c r="E44" s="384"/>
      <c r="F44" s="384"/>
      <c r="G44" s="384"/>
      <c r="H44" s="385"/>
    </row>
    <row r="45" spans="2:8" ht="31.5">
      <c r="B45" s="190" t="s">
        <v>7</v>
      </c>
      <c r="C45" s="362" t="s">
        <v>49</v>
      </c>
      <c r="D45" s="362"/>
      <c r="E45" s="190" t="s">
        <v>8</v>
      </c>
      <c r="F45" s="362" t="s">
        <v>9</v>
      </c>
      <c r="G45" s="362"/>
      <c r="H45" s="10" t="s">
        <v>10</v>
      </c>
    </row>
    <row r="46" spans="2:8" ht="409.5" customHeight="1">
      <c r="B46" s="176" t="s">
        <v>340</v>
      </c>
      <c r="C46" s="363" t="s">
        <v>341</v>
      </c>
      <c r="D46" s="363"/>
      <c r="E46" s="176" t="s">
        <v>768</v>
      </c>
      <c r="F46" s="363" t="s">
        <v>342</v>
      </c>
      <c r="G46" s="363"/>
      <c r="H46" s="176" t="s">
        <v>343</v>
      </c>
    </row>
    <row r="47" spans="2:8" ht="409.6" customHeight="1">
      <c r="B47" s="363" t="s">
        <v>344</v>
      </c>
      <c r="C47" s="363" t="s">
        <v>345</v>
      </c>
      <c r="D47" s="363"/>
      <c r="E47" s="363" t="s">
        <v>465</v>
      </c>
      <c r="F47" s="363"/>
      <c r="G47" s="363"/>
      <c r="H47" s="44" t="s">
        <v>99</v>
      </c>
    </row>
    <row r="48" spans="2:8" ht="66.75" customHeight="1">
      <c r="B48" s="363"/>
      <c r="C48" s="363"/>
      <c r="D48" s="363"/>
      <c r="E48" s="363"/>
      <c r="F48" s="363"/>
      <c r="G48" s="363"/>
      <c r="H48" s="44" t="s">
        <v>346</v>
      </c>
    </row>
    <row r="49" spans="2:8" ht="341.25" customHeight="1">
      <c r="B49" s="176" t="s">
        <v>347</v>
      </c>
      <c r="C49" s="363" t="s">
        <v>348</v>
      </c>
      <c r="D49" s="363"/>
      <c r="E49" s="176" t="s">
        <v>349</v>
      </c>
      <c r="F49" s="363" t="s">
        <v>350</v>
      </c>
      <c r="G49" s="363"/>
      <c r="H49" s="44" t="s">
        <v>351</v>
      </c>
    </row>
    <row r="50" spans="2:8" ht="399.75" customHeight="1">
      <c r="B50" s="176" t="s">
        <v>352</v>
      </c>
      <c r="C50" s="363" t="s">
        <v>353</v>
      </c>
      <c r="D50" s="363"/>
      <c r="E50" s="176" t="s">
        <v>769</v>
      </c>
      <c r="F50" s="363" t="s">
        <v>354</v>
      </c>
      <c r="G50" s="363"/>
      <c r="H50" s="44" t="s">
        <v>355</v>
      </c>
    </row>
    <row r="51" spans="2:8" s="20" customFormat="1">
      <c r="B51" s="484" t="s">
        <v>771</v>
      </c>
      <c r="C51" s="485"/>
      <c r="D51" s="485"/>
      <c r="E51" s="485"/>
      <c r="F51" s="485"/>
      <c r="G51" s="485"/>
      <c r="H51" s="486"/>
    </row>
    <row r="52" spans="2:8" s="20" customFormat="1" ht="120.75" customHeight="1">
      <c r="B52" s="509"/>
      <c r="C52" s="510"/>
      <c r="D52" s="510"/>
      <c r="E52" s="510"/>
      <c r="F52" s="510"/>
      <c r="G52" s="510"/>
      <c r="H52" s="511"/>
    </row>
    <row r="53" spans="2:8" s="20" customFormat="1">
      <c r="B53" s="484" t="s">
        <v>770</v>
      </c>
      <c r="C53" s="485"/>
      <c r="D53" s="485"/>
      <c r="E53" s="485"/>
      <c r="F53" s="485"/>
      <c r="G53" s="485"/>
      <c r="H53" s="486"/>
    </row>
    <row r="54" spans="2:8" s="20" customFormat="1">
      <c r="B54" s="527" t="s">
        <v>772</v>
      </c>
      <c r="C54" s="528"/>
      <c r="D54" s="528"/>
      <c r="E54" s="528"/>
      <c r="F54" s="528"/>
      <c r="G54" s="528"/>
      <c r="H54" s="529"/>
    </row>
    <row r="55" spans="2:8" s="20" customFormat="1">
      <c r="B55" s="183" t="s">
        <v>773</v>
      </c>
      <c r="C55" s="178"/>
      <c r="D55" s="178"/>
      <c r="E55" s="178"/>
      <c r="F55" s="178"/>
      <c r="G55" s="178"/>
      <c r="H55" s="179"/>
    </row>
    <row r="56" spans="2:8" s="20" customFormat="1">
      <c r="B56" s="183" t="s">
        <v>774</v>
      </c>
      <c r="C56" s="178"/>
      <c r="D56" s="178"/>
      <c r="E56" s="178"/>
      <c r="F56" s="178"/>
      <c r="G56" s="178"/>
      <c r="H56" s="179"/>
    </row>
    <row r="57" spans="2:8" s="20" customFormat="1" ht="38.25" customHeight="1">
      <c r="B57" s="321" t="s">
        <v>775</v>
      </c>
      <c r="C57" s="322"/>
      <c r="D57" s="322"/>
      <c r="E57" s="322"/>
      <c r="F57" s="322"/>
      <c r="G57" s="322"/>
      <c r="H57" s="323"/>
    </row>
    <row r="58" spans="2:8" s="20" customFormat="1">
      <c r="B58" s="183" t="s">
        <v>776</v>
      </c>
      <c r="C58" s="178"/>
      <c r="D58" s="178"/>
      <c r="E58" s="178"/>
      <c r="F58" s="178"/>
      <c r="G58" s="178"/>
      <c r="H58" s="179"/>
    </row>
    <row r="59" spans="2:8" s="20" customFormat="1">
      <c r="B59" s="183" t="s">
        <v>777</v>
      </c>
      <c r="C59" s="178"/>
      <c r="D59" s="178"/>
      <c r="E59" s="178"/>
      <c r="F59" s="178"/>
      <c r="G59" s="178"/>
      <c r="H59" s="179"/>
    </row>
    <row r="60" spans="2:8" s="20" customFormat="1">
      <c r="B60" s="183" t="s">
        <v>778</v>
      </c>
      <c r="C60" s="178"/>
      <c r="D60" s="178"/>
      <c r="E60" s="178"/>
      <c r="F60" s="178"/>
      <c r="G60" s="178"/>
      <c r="H60" s="179"/>
    </row>
    <row r="61" spans="2:8" s="20" customFormat="1">
      <c r="B61" s="183" t="s">
        <v>779</v>
      </c>
      <c r="C61" s="178"/>
      <c r="D61" s="178"/>
      <c r="E61" s="178"/>
      <c r="F61" s="178"/>
      <c r="G61" s="178"/>
      <c r="H61" s="179"/>
    </row>
    <row r="62" spans="2:8" s="20" customFormat="1">
      <c r="B62" s="183" t="s">
        <v>780</v>
      </c>
      <c r="C62" s="178"/>
      <c r="D62" s="178"/>
      <c r="E62" s="178"/>
      <c r="F62" s="178"/>
      <c r="G62" s="178"/>
      <c r="H62" s="179"/>
    </row>
    <row r="63" spans="2:8" s="20" customFormat="1">
      <c r="B63" s="183" t="s">
        <v>781</v>
      </c>
      <c r="C63" s="178"/>
      <c r="D63" s="178"/>
      <c r="E63" s="178"/>
      <c r="F63" s="178"/>
      <c r="G63" s="178"/>
      <c r="H63" s="179"/>
    </row>
    <row r="64" spans="2:8" s="20" customFormat="1" ht="38.25" customHeight="1">
      <c r="B64" s="321" t="s">
        <v>782</v>
      </c>
      <c r="C64" s="322"/>
      <c r="D64" s="322"/>
      <c r="E64" s="322"/>
      <c r="F64" s="322"/>
      <c r="G64" s="322"/>
      <c r="H64" s="323"/>
    </row>
    <row r="65" spans="2:8" s="20" customFormat="1" ht="30" customHeight="1">
      <c r="B65" s="180" t="s">
        <v>783</v>
      </c>
      <c r="C65" s="181"/>
      <c r="D65" s="181"/>
      <c r="E65" s="181"/>
      <c r="F65" s="181"/>
      <c r="G65" s="181"/>
      <c r="H65" s="182"/>
    </row>
    <row r="66" spans="2:8" s="20" customFormat="1" ht="343.5" customHeight="1">
      <c r="B66" s="177"/>
      <c r="C66" s="81"/>
      <c r="D66" s="81"/>
      <c r="E66" s="81"/>
      <c r="F66" s="81"/>
      <c r="G66" s="81"/>
      <c r="H66" s="82"/>
    </row>
    <row r="67" spans="2:8" s="20" customFormat="1" ht="15" customHeight="1">
      <c r="B67" s="76" t="s">
        <v>316</v>
      </c>
      <c r="C67" s="98"/>
      <c r="D67" s="98"/>
      <c r="E67" s="98"/>
      <c r="F67" s="98"/>
      <c r="G67" s="98"/>
      <c r="H67" s="99"/>
    </row>
    <row r="68" spans="2:8" s="20" customFormat="1" ht="15" customHeight="1">
      <c r="B68" s="77" t="s">
        <v>317</v>
      </c>
      <c r="C68" s="31"/>
      <c r="D68" s="31"/>
      <c r="E68" s="31"/>
      <c r="F68" s="31"/>
      <c r="G68" s="31"/>
      <c r="H68" s="78"/>
    </row>
    <row r="69" spans="2:8" s="20" customFormat="1" ht="15" customHeight="1">
      <c r="B69" s="79" t="s">
        <v>318</v>
      </c>
      <c r="C69" s="31"/>
      <c r="D69" s="31"/>
      <c r="E69" s="31"/>
      <c r="F69" s="31"/>
      <c r="G69" s="31"/>
      <c r="H69" s="78"/>
    </row>
    <row r="70" spans="2:8" s="20" customFormat="1" ht="15" customHeight="1">
      <c r="B70" s="79" t="s">
        <v>319</v>
      </c>
      <c r="C70" s="31"/>
      <c r="D70" s="31"/>
      <c r="E70" s="31"/>
      <c r="F70" s="31"/>
      <c r="G70" s="31"/>
      <c r="H70" s="78"/>
    </row>
    <row r="71" spans="2:8" s="20" customFormat="1" ht="15" customHeight="1">
      <c r="B71" s="79" t="s">
        <v>320</v>
      </c>
      <c r="C71" s="31"/>
      <c r="D71" s="31"/>
      <c r="E71" s="31"/>
      <c r="F71" s="31"/>
      <c r="G71" s="31"/>
      <c r="H71" s="78"/>
    </row>
    <row r="72" spans="2:8" s="20" customFormat="1" ht="15" customHeight="1">
      <c r="B72" s="77" t="s">
        <v>321</v>
      </c>
      <c r="C72" s="31"/>
      <c r="D72" s="31"/>
      <c r="E72" s="31"/>
      <c r="F72" s="31"/>
      <c r="G72" s="31"/>
      <c r="H72" s="78"/>
    </row>
    <row r="73" spans="2:8" s="20" customFormat="1" ht="15" customHeight="1">
      <c r="B73" s="80" t="s">
        <v>322</v>
      </c>
      <c r="C73" s="81"/>
      <c r="D73" s="81"/>
      <c r="E73" s="81"/>
      <c r="F73" s="81"/>
      <c r="G73" s="81"/>
      <c r="H73" s="82"/>
    </row>
    <row r="74" spans="2:8" ht="18.75">
      <c r="B74" s="221" t="s">
        <v>67</v>
      </c>
      <c r="C74" s="222"/>
      <c r="D74" s="222"/>
      <c r="E74" s="222"/>
      <c r="F74" s="222"/>
      <c r="G74" s="222"/>
      <c r="H74" s="223"/>
    </row>
    <row r="75" spans="2:8" ht="16.5">
      <c r="B75" s="240" t="s">
        <v>161</v>
      </c>
      <c r="C75" s="241"/>
      <c r="D75" s="241"/>
      <c r="E75" s="241"/>
      <c r="F75" s="241"/>
      <c r="G75" s="241"/>
      <c r="H75" s="242"/>
    </row>
    <row r="76" spans="2:8" ht="15.75" customHeight="1">
      <c r="B76" s="91" t="s">
        <v>11</v>
      </c>
      <c r="C76" s="249" t="s">
        <v>46</v>
      </c>
      <c r="D76" s="251"/>
      <c r="E76" s="250"/>
      <c r="F76" s="249" t="s">
        <v>458</v>
      </c>
      <c r="G76" s="251"/>
      <c r="H76" s="250"/>
    </row>
    <row r="77" spans="2:8" s="20" customFormat="1" ht="15.75" customHeight="1">
      <c r="B77" s="88" t="s">
        <v>583</v>
      </c>
      <c r="C77" s="411">
        <v>1</v>
      </c>
      <c r="D77" s="412"/>
      <c r="E77" s="412"/>
      <c r="F77" s="408" t="s">
        <v>299</v>
      </c>
      <c r="G77" s="408"/>
      <c r="H77" s="408"/>
    </row>
    <row r="78" spans="2:8" s="20" customFormat="1" ht="15.75" customHeight="1">
      <c r="B78" s="88" t="s">
        <v>584</v>
      </c>
      <c r="C78" s="412" t="s">
        <v>101</v>
      </c>
      <c r="D78" s="412"/>
      <c r="E78" s="412"/>
      <c r="F78" s="408" t="s">
        <v>299</v>
      </c>
      <c r="G78" s="408"/>
      <c r="H78" s="408"/>
    </row>
    <row r="79" spans="2:8" s="20" customFormat="1" ht="15.75" customHeight="1">
      <c r="B79" s="88" t="s">
        <v>585</v>
      </c>
      <c r="C79" s="412" t="s">
        <v>101</v>
      </c>
      <c r="D79" s="412"/>
      <c r="E79" s="412"/>
      <c r="F79" s="408" t="s">
        <v>299</v>
      </c>
      <c r="G79" s="408"/>
      <c r="H79" s="408"/>
    </row>
    <row r="80" spans="2:8" s="20" customFormat="1" ht="15.75" customHeight="1">
      <c r="B80" s="493" t="s">
        <v>298</v>
      </c>
      <c r="C80" s="493"/>
      <c r="D80" s="493"/>
      <c r="E80" s="493"/>
      <c r="F80" s="493"/>
      <c r="G80" s="493"/>
      <c r="H80" s="493"/>
    </row>
    <row r="81" spans="2:8" s="20" customFormat="1" ht="409.5" customHeight="1">
      <c r="B81" s="165"/>
      <c r="C81" s="166"/>
      <c r="D81" s="166"/>
      <c r="E81" s="166"/>
      <c r="F81" s="166"/>
      <c r="G81" s="166"/>
      <c r="H81" s="167"/>
    </row>
    <row r="82" spans="2:8" ht="16.5">
      <c r="B82" s="333" t="s">
        <v>68</v>
      </c>
      <c r="C82" s="334"/>
      <c r="D82" s="334"/>
      <c r="E82" s="334"/>
      <c r="F82" s="334"/>
      <c r="G82" s="334"/>
      <c r="H82" s="335"/>
    </row>
    <row r="83" spans="2:8" ht="15.75">
      <c r="B83" s="104" t="s">
        <v>11</v>
      </c>
      <c r="C83" s="249" t="s">
        <v>12</v>
      </c>
      <c r="D83" s="251"/>
      <c r="E83" s="250"/>
      <c r="F83" s="218" t="s">
        <v>50</v>
      </c>
      <c r="G83" s="219"/>
      <c r="H83" s="220"/>
    </row>
    <row r="84" spans="2:8" s="20" customFormat="1" ht="15" customHeight="1">
      <c r="B84" s="88" t="s">
        <v>583</v>
      </c>
      <c r="C84" s="428">
        <v>1</v>
      </c>
      <c r="D84" s="429"/>
      <c r="E84" s="430"/>
      <c r="F84" s="316" t="s">
        <v>100</v>
      </c>
      <c r="G84" s="418"/>
      <c r="H84" s="317"/>
    </row>
    <row r="85" spans="2:8" s="20" customFormat="1" ht="15" customHeight="1">
      <c r="B85" s="88" t="s">
        <v>584</v>
      </c>
      <c r="C85" s="428">
        <v>1</v>
      </c>
      <c r="D85" s="429"/>
      <c r="E85" s="430"/>
      <c r="F85" s="316" t="s">
        <v>100</v>
      </c>
      <c r="G85" s="418"/>
      <c r="H85" s="317"/>
    </row>
    <row r="86" spans="2:8" s="20" customFormat="1" ht="15" customHeight="1">
      <c r="B86" s="88" t="s">
        <v>585</v>
      </c>
      <c r="C86" s="419" t="s">
        <v>101</v>
      </c>
      <c r="D86" s="420"/>
      <c r="E86" s="421"/>
      <c r="F86" s="422" t="s">
        <v>300</v>
      </c>
      <c r="G86" s="423"/>
      <c r="H86" s="424"/>
    </row>
    <row r="87" spans="2:8">
      <c r="B87" s="425" t="s">
        <v>112</v>
      </c>
      <c r="C87" s="426"/>
      <c r="D87" s="426"/>
      <c r="E87" s="426"/>
      <c r="F87" s="426"/>
      <c r="G87" s="426"/>
      <c r="H87" s="427"/>
    </row>
    <row r="88" spans="2:8" s="32" customFormat="1" ht="376.5" customHeight="1">
      <c r="B88" s="95"/>
      <c r="C88" s="96"/>
      <c r="D88" s="97"/>
      <c r="E88" s="96"/>
      <c r="F88" s="96"/>
      <c r="G88" s="96"/>
      <c r="H88" s="94"/>
    </row>
    <row r="89" spans="2:8" ht="16.5">
      <c r="B89" s="333" t="s">
        <v>69</v>
      </c>
      <c r="C89" s="334"/>
      <c r="D89" s="334"/>
      <c r="E89" s="334"/>
      <c r="F89" s="334"/>
      <c r="G89" s="334"/>
      <c r="H89" s="335"/>
    </row>
    <row r="90" spans="2:8" s="20" customFormat="1" ht="15.75">
      <c r="B90" s="90" t="s">
        <v>11</v>
      </c>
      <c r="C90" s="90" t="s">
        <v>13</v>
      </c>
      <c r="D90" s="371" t="s">
        <v>14</v>
      </c>
      <c r="E90" s="371"/>
      <c r="F90" s="371" t="s">
        <v>75</v>
      </c>
      <c r="G90" s="371"/>
      <c r="H90" s="90" t="s">
        <v>51</v>
      </c>
    </row>
    <row r="91" spans="2:8" s="20" customFormat="1" ht="39.950000000000003" customHeight="1">
      <c r="B91" s="105" t="s">
        <v>583</v>
      </c>
      <c r="C91" s="105">
        <v>1</v>
      </c>
      <c r="D91" s="366">
        <v>1</v>
      </c>
      <c r="E91" s="366"/>
      <c r="F91" s="366" t="s">
        <v>101</v>
      </c>
      <c r="G91" s="366"/>
      <c r="H91" s="65" t="s">
        <v>308</v>
      </c>
    </row>
    <row r="92" spans="2:8" ht="39.950000000000003" customHeight="1">
      <c r="B92" s="105" t="s">
        <v>584</v>
      </c>
      <c r="C92" s="105">
        <v>4</v>
      </c>
      <c r="D92" s="366">
        <v>4</v>
      </c>
      <c r="E92" s="366"/>
      <c r="F92" s="366" t="s">
        <v>101</v>
      </c>
      <c r="G92" s="366"/>
      <c r="H92" s="65" t="s">
        <v>308</v>
      </c>
    </row>
    <row r="93" spans="2:8" s="3" customFormat="1" ht="39.950000000000003" customHeight="1">
      <c r="B93" s="124" t="s">
        <v>585</v>
      </c>
      <c r="C93" s="124">
        <v>10</v>
      </c>
      <c r="D93" s="367">
        <v>8</v>
      </c>
      <c r="E93" s="367"/>
      <c r="F93" s="367" t="s">
        <v>589</v>
      </c>
      <c r="G93" s="367"/>
      <c r="H93" s="125" t="s">
        <v>308</v>
      </c>
    </row>
    <row r="94" spans="2:8" s="3" customFormat="1" ht="320.25" customHeight="1">
      <c r="B94" s="126"/>
      <c r="C94" s="127"/>
      <c r="D94" s="128"/>
      <c r="E94" s="127"/>
      <c r="F94" s="127"/>
      <c r="G94" s="127"/>
      <c r="H94" s="129"/>
    </row>
    <row r="95" spans="2:8" s="3" customFormat="1" ht="16.5">
      <c r="B95" s="492" t="s">
        <v>608</v>
      </c>
      <c r="C95" s="492"/>
      <c r="D95" s="492"/>
      <c r="E95" s="492"/>
      <c r="F95" s="492"/>
      <c r="G95" s="492"/>
      <c r="H95" s="492"/>
    </row>
    <row r="96" spans="2:8" ht="31.5">
      <c r="B96" s="90" t="s">
        <v>16</v>
      </c>
      <c r="C96" s="90" t="s">
        <v>17</v>
      </c>
      <c r="D96" s="90" t="s">
        <v>18</v>
      </c>
      <c r="E96" s="90" t="s">
        <v>19</v>
      </c>
      <c r="F96" s="90" t="s">
        <v>20</v>
      </c>
      <c r="G96" s="91" t="s">
        <v>586</v>
      </c>
      <c r="H96" s="91" t="s">
        <v>21</v>
      </c>
    </row>
    <row r="97" spans="2:8" ht="93" customHeight="1">
      <c r="B97" s="173" t="s">
        <v>214</v>
      </c>
      <c r="C97" s="176" t="s">
        <v>215</v>
      </c>
      <c r="D97" s="176" t="s">
        <v>101</v>
      </c>
      <c r="E97" s="176" t="s">
        <v>216</v>
      </c>
      <c r="F97" s="176" t="s">
        <v>101</v>
      </c>
      <c r="G97" s="176" t="s">
        <v>101</v>
      </c>
      <c r="H97" s="175" t="s">
        <v>102</v>
      </c>
    </row>
    <row r="98" spans="2:8" ht="264" customHeight="1">
      <c r="B98" s="173" t="s">
        <v>217</v>
      </c>
      <c r="C98" s="176" t="s">
        <v>218</v>
      </c>
      <c r="D98" s="176" t="s">
        <v>219</v>
      </c>
      <c r="E98" s="176" t="s">
        <v>220</v>
      </c>
      <c r="F98" s="184">
        <f>+'[1]POI 2024'!E17</f>
        <v>1.1561461794019934</v>
      </c>
      <c r="G98" s="184" t="s">
        <v>466</v>
      </c>
      <c r="H98" s="175" t="s">
        <v>102</v>
      </c>
    </row>
    <row r="99" spans="2:8" s="20" customFormat="1" ht="102" customHeight="1">
      <c r="B99" s="173" t="s">
        <v>221</v>
      </c>
      <c r="C99" s="176" t="s">
        <v>222</v>
      </c>
      <c r="D99" s="176" t="s">
        <v>223</v>
      </c>
      <c r="E99" s="176" t="s">
        <v>224</v>
      </c>
      <c r="F99" s="184">
        <f>+'[1]POI 2024'!J17</f>
        <v>0.96223483244403041</v>
      </c>
      <c r="G99" s="184" t="s">
        <v>467</v>
      </c>
      <c r="H99" s="175" t="s">
        <v>102</v>
      </c>
    </row>
    <row r="100" spans="2:8" ht="93.75" customHeight="1">
      <c r="B100" s="173" t="s">
        <v>225</v>
      </c>
      <c r="C100" s="176" t="s">
        <v>226</v>
      </c>
      <c r="D100" s="176" t="s">
        <v>227</v>
      </c>
      <c r="E100" s="176" t="s">
        <v>228</v>
      </c>
      <c r="F100" s="184">
        <f>+'[1]POI 2024'!O17</f>
        <v>0.92269861111111107</v>
      </c>
      <c r="G100" s="184" t="s">
        <v>468</v>
      </c>
      <c r="H100" s="175" t="s">
        <v>102</v>
      </c>
    </row>
    <row r="101" spans="2:8" ht="165.75" customHeight="1">
      <c r="B101" s="272" t="s">
        <v>229</v>
      </c>
      <c r="C101" s="274" t="s">
        <v>230</v>
      </c>
      <c r="D101" s="174" t="s">
        <v>469</v>
      </c>
      <c r="E101" s="274" t="s">
        <v>324</v>
      </c>
      <c r="F101" s="487">
        <f>+'[1]POI 2024'!T17</f>
        <v>1.2142857142857142</v>
      </c>
      <c r="G101" s="276" t="s">
        <v>470</v>
      </c>
      <c r="H101" s="278" t="s">
        <v>102</v>
      </c>
    </row>
    <row r="102" spans="2:8" ht="36.75" customHeight="1">
      <c r="B102" s="273"/>
      <c r="C102" s="275"/>
      <c r="D102" s="174" t="s">
        <v>325</v>
      </c>
      <c r="E102" s="275"/>
      <c r="F102" s="488"/>
      <c r="G102" s="277"/>
      <c r="H102" s="279"/>
    </row>
    <row r="103" spans="2:8" s="3" customFormat="1" ht="119.25" customHeight="1">
      <c r="B103" s="176" t="s">
        <v>231</v>
      </c>
      <c r="C103" s="176" t="s">
        <v>323</v>
      </c>
      <c r="D103" s="176" t="s">
        <v>232</v>
      </c>
      <c r="E103" s="176" t="s">
        <v>326</v>
      </c>
      <c r="F103" s="185">
        <f>+'[1]EJECUCION PRESUPUESTARIA'!G21</f>
        <v>0.8</v>
      </c>
      <c r="G103" s="184" t="s">
        <v>233</v>
      </c>
      <c r="H103" s="176" t="s">
        <v>102</v>
      </c>
    </row>
    <row r="104" spans="2:8" s="3" customFormat="1" ht="18.75">
      <c r="B104" s="224" t="s">
        <v>594</v>
      </c>
      <c r="C104" s="225"/>
      <c r="D104" s="225"/>
      <c r="E104" s="225"/>
      <c r="F104" s="225"/>
      <c r="G104" s="225"/>
      <c r="H104" s="226"/>
    </row>
    <row r="105" spans="2:8" s="3" customFormat="1" ht="15.75">
      <c r="B105" s="218" t="s">
        <v>280</v>
      </c>
      <c r="C105" s="219"/>
      <c r="D105" s="219"/>
      <c r="E105" s="219"/>
      <c r="F105" s="219"/>
      <c r="G105" s="219"/>
      <c r="H105" s="220"/>
    </row>
    <row r="106" spans="2:8" s="3" customFormat="1" ht="31.5">
      <c r="B106" s="90" t="s">
        <v>16</v>
      </c>
      <c r="C106" s="90" t="s">
        <v>17</v>
      </c>
      <c r="D106" s="90" t="s">
        <v>18</v>
      </c>
      <c r="E106" s="90" t="s">
        <v>19</v>
      </c>
      <c r="F106" s="90" t="s">
        <v>20</v>
      </c>
      <c r="G106" s="90" t="s">
        <v>281</v>
      </c>
      <c r="H106" s="91" t="s">
        <v>21</v>
      </c>
    </row>
    <row r="107" spans="2:8" s="3" customFormat="1" ht="141" customHeight="1">
      <c r="B107" s="189" t="s">
        <v>517</v>
      </c>
      <c r="C107" s="89" t="s">
        <v>282</v>
      </c>
      <c r="D107" s="89" t="s">
        <v>283</v>
      </c>
      <c r="E107" s="89" t="s">
        <v>284</v>
      </c>
      <c r="F107" s="83">
        <v>0.2</v>
      </c>
      <c r="G107" s="89" t="s">
        <v>515</v>
      </c>
      <c r="H107" s="84" t="s">
        <v>516</v>
      </c>
    </row>
    <row r="108" spans="2:8" s="3" customFormat="1" ht="15.75">
      <c r="B108" s="218" t="s">
        <v>518</v>
      </c>
      <c r="C108" s="219"/>
      <c r="D108" s="219"/>
      <c r="E108" s="219"/>
      <c r="F108" s="219"/>
      <c r="G108" s="219"/>
      <c r="H108" s="220"/>
    </row>
    <row r="109" spans="2:8" s="3" customFormat="1" ht="31.5">
      <c r="B109" s="103" t="s">
        <v>16</v>
      </c>
      <c r="C109" s="103" t="s">
        <v>17</v>
      </c>
      <c r="D109" s="103" t="s">
        <v>18</v>
      </c>
      <c r="E109" s="103" t="s">
        <v>19</v>
      </c>
      <c r="F109" s="103" t="s">
        <v>20</v>
      </c>
      <c r="G109" s="103" t="s">
        <v>281</v>
      </c>
      <c r="H109" s="104" t="s">
        <v>21</v>
      </c>
    </row>
    <row r="110" spans="2:8" s="3" customFormat="1" ht="318.75" customHeight="1">
      <c r="B110" s="212" t="s">
        <v>799</v>
      </c>
      <c r="C110" s="212" t="s">
        <v>519</v>
      </c>
      <c r="D110" s="212" t="s">
        <v>520</v>
      </c>
      <c r="E110" s="212" t="s">
        <v>521</v>
      </c>
      <c r="F110" s="213" t="s">
        <v>101</v>
      </c>
      <c r="G110" s="212" t="s">
        <v>522</v>
      </c>
      <c r="H110" s="212" t="s">
        <v>798</v>
      </c>
    </row>
    <row r="111" spans="2:8" s="3" customFormat="1" ht="15.75">
      <c r="B111" s="218" t="s">
        <v>280</v>
      </c>
      <c r="C111" s="219"/>
      <c r="D111" s="219"/>
      <c r="E111" s="219"/>
      <c r="F111" s="219"/>
      <c r="G111" s="219"/>
      <c r="H111" s="220"/>
    </row>
    <row r="112" spans="2:8" s="3" customFormat="1" ht="31.5">
      <c r="B112" s="90" t="s">
        <v>16</v>
      </c>
      <c r="C112" s="90" t="s">
        <v>17</v>
      </c>
      <c r="D112" s="90" t="s">
        <v>18</v>
      </c>
      <c r="E112" s="90" t="s">
        <v>19</v>
      </c>
      <c r="F112" s="90" t="s">
        <v>20</v>
      </c>
      <c r="G112" s="90" t="s">
        <v>281</v>
      </c>
      <c r="H112" s="91" t="s">
        <v>21</v>
      </c>
    </row>
    <row r="113" spans="2:8" s="3" customFormat="1" ht="248.25" customHeight="1">
      <c r="B113" s="212" t="s">
        <v>800</v>
      </c>
      <c r="C113" s="41" t="s">
        <v>282</v>
      </c>
      <c r="D113" s="41" t="s">
        <v>283</v>
      </c>
      <c r="E113" s="41" t="s">
        <v>284</v>
      </c>
      <c r="F113" s="28">
        <v>1</v>
      </c>
      <c r="G113" s="41" t="s">
        <v>285</v>
      </c>
      <c r="H113" s="212" t="s">
        <v>796</v>
      </c>
    </row>
    <row r="114" spans="2:8" s="3" customFormat="1" ht="121.5" customHeight="1">
      <c r="B114" s="41" t="s">
        <v>291</v>
      </c>
      <c r="C114" s="41" t="s">
        <v>282</v>
      </c>
      <c r="D114" s="41" t="s">
        <v>283</v>
      </c>
      <c r="E114" s="41" t="s">
        <v>284</v>
      </c>
      <c r="F114" s="28">
        <v>1</v>
      </c>
      <c r="G114" s="41" t="s">
        <v>286</v>
      </c>
      <c r="H114" s="212" t="s">
        <v>797</v>
      </c>
    </row>
    <row r="115" spans="2:8" s="3" customFormat="1" ht="15.75">
      <c r="B115" s="218" t="s">
        <v>287</v>
      </c>
      <c r="C115" s="219"/>
      <c r="D115" s="219"/>
      <c r="E115" s="219"/>
      <c r="F115" s="219"/>
      <c r="G115" s="219"/>
      <c r="H115" s="220"/>
    </row>
    <row r="116" spans="2:8" s="3" customFormat="1" ht="31.5">
      <c r="B116" s="90" t="s">
        <v>16</v>
      </c>
      <c r="C116" s="90" t="s">
        <v>17</v>
      </c>
      <c r="D116" s="90" t="s">
        <v>18</v>
      </c>
      <c r="E116" s="90" t="s">
        <v>19</v>
      </c>
      <c r="F116" s="90" t="s">
        <v>20</v>
      </c>
      <c r="G116" s="90" t="s">
        <v>281</v>
      </c>
      <c r="H116" s="91" t="s">
        <v>21</v>
      </c>
    </row>
    <row r="117" spans="2:8" s="3" customFormat="1" ht="207.75" customHeight="1">
      <c r="B117" s="212" t="s">
        <v>801</v>
      </c>
      <c r="C117" s="212" t="s">
        <v>288</v>
      </c>
      <c r="D117" s="212" t="s">
        <v>289</v>
      </c>
      <c r="E117" s="212" t="s">
        <v>284</v>
      </c>
      <c r="F117" s="213" t="s">
        <v>101</v>
      </c>
      <c r="G117" s="212" t="s">
        <v>290</v>
      </c>
      <c r="H117" s="212" t="s">
        <v>792</v>
      </c>
    </row>
    <row r="118" spans="2:8" s="3" customFormat="1" ht="159.75" customHeight="1">
      <c r="B118" s="212" t="s">
        <v>802</v>
      </c>
      <c r="C118" s="212" t="s">
        <v>288</v>
      </c>
      <c r="D118" s="212" t="s">
        <v>289</v>
      </c>
      <c r="E118" s="212" t="s">
        <v>284</v>
      </c>
      <c r="F118" s="213" t="s">
        <v>101</v>
      </c>
      <c r="G118" s="212" t="s">
        <v>290</v>
      </c>
      <c r="H118" s="212" t="s">
        <v>793</v>
      </c>
    </row>
    <row r="119" spans="2:8" s="3" customFormat="1" ht="375">
      <c r="B119" s="212" t="s">
        <v>803</v>
      </c>
      <c r="C119" s="212" t="s">
        <v>288</v>
      </c>
      <c r="D119" s="212" t="s">
        <v>289</v>
      </c>
      <c r="E119" s="212" t="s">
        <v>284</v>
      </c>
      <c r="F119" s="213" t="s">
        <v>101</v>
      </c>
      <c r="G119" s="212" t="s">
        <v>290</v>
      </c>
      <c r="H119" s="212" t="s">
        <v>789</v>
      </c>
    </row>
    <row r="120" spans="2:8" s="3" customFormat="1" ht="246.75" customHeight="1">
      <c r="B120" s="212" t="s">
        <v>790</v>
      </c>
      <c r="C120" s="212" t="s">
        <v>288</v>
      </c>
      <c r="D120" s="212" t="s">
        <v>289</v>
      </c>
      <c r="E120" s="212" t="s">
        <v>284</v>
      </c>
      <c r="F120" s="213" t="s">
        <v>101</v>
      </c>
      <c r="G120" s="212" t="s">
        <v>290</v>
      </c>
      <c r="H120" s="212" t="s">
        <v>791</v>
      </c>
    </row>
    <row r="121" spans="2:8" s="3" customFormat="1" ht="60" customHeight="1">
      <c r="B121" s="212" t="s">
        <v>795</v>
      </c>
      <c r="C121" s="212" t="s">
        <v>288</v>
      </c>
      <c r="D121" s="212" t="s">
        <v>289</v>
      </c>
      <c r="E121" s="212" t="s">
        <v>284</v>
      </c>
      <c r="F121" s="213" t="s">
        <v>101</v>
      </c>
      <c r="G121" s="212" t="s">
        <v>290</v>
      </c>
      <c r="H121" s="212" t="s">
        <v>794</v>
      </c>
    </row>
    <row r="122" spans="2:8" ht="15.75" customHeight="1">
      <c r="B122" s="374" t="s">
        <v>147</v>
      </c>
      <c r="C122" s="375"/>
      <c r="D122" s="375"/>
      <c r="E122" s="375"/>
      <c r="F122" s="375"/>
      <c r="G122" s="375"/>
      <c r="H122" s="376"/>
    </row>
    <row r="123" spans="2:8" ht="15.75">
      <c r="B123" s="218" t="s">
        <v>123</v>
      </c>
      <c r="C123" s="219"/>
      <c r="D123" s="219"/>
      <c r="E123" s="219"/>
      <c r="F123" s="219"/>
      <c r="G123" s="219"/>
      <c r="H123" s="220"/>
    </row>
    <row r="124" spans="2:8" ht="15.75">
      <c r="B124" s="218" t="s">
        <v>124</v>
      </c>
      <c r="C124" s="219"/>
      <c r="D124" s="219"/>
      <c r="E124" s="219"/>
      <c r="F124" s="219"/>
      <c r="G124" s="219"/>
      <c r="H124" s="220"/>
    </row>
    <row r="125" spans="2:8" s="20" customFormat="1" ht="31.5">
      <c r="B125" s="103" t="s">
        <v>16</v>
      </c>
      <c r="C125" s="103" t="s">
        <v>17</v>
      </c>
      <c r="D125" s="103" t="s">
        <v>18</v>
      </c>
      <c r="E125" s="103" t="s">
        <v>19</v>
      </c>
      <c r="F125" s="103" t="s">
        <v>20</v>
      </c>
      <c r="G125" s="103" t="s">
        <v>281</v>
      </c>
      <c r="H125" s="104" t="s">
        <v>21</v>
      </c>
    </row>
    <row r="126" spans="2:8" ht="120" customHeight="1">
      <c r="B126" s="110" t="s">
        <v>125</v>
      </c>
      <c r="C126" s="110" t="s">
        <v>178</v>
      </c>
      <c r="D126" s="176" t="s">
        <v>785</v>
      </c>
      <c r="E126" s="110" t="s">
        <v>141</v>
      </c>
      <c r="F126" s="111">
        <v>1</v>
      </c>
      <c r="G126" s="110" t="s">
        <v>599</v>
      </c>
      <c r="H126" s="110" t="s">
        <v>597</v>
      </c>
    </row>
    <row r="127" spans="2:8" ht="405.75" customHeight="1">
      <c r="B127" s="110" t="s">
        <v>126</v>
      </c>
      <c r="C127" s="110" t="s">
        <v>179</v>
      </c>
      <c r="D127" s="110" t="s">
        <v>180</v>
      </c>
      <c r="E127" s="110" t="s">
        <v>141</v>
      </c>
      <c r="F127" s="111">
        <v>1</v>
      </c>
      <c r="G127" s="176" t="s">
        <v>784</v>
      </c>
      <c r="H127" s="110" t="s">
        <v>598</v>
      </c>
    </row>
    <row r="128" spans="2:8" ht="58.5" customHeight="1">
      <c r="B128" s="110" t="s">
        <v>274</v>
      </c>
      <c r="C128" s="110" t="s">
        <v>275</v>
      </c>
      <c r="D128" s="110" t="s">
        <v>480</v>
      </c>
      <c r="E128" s="110" t="s">
        <v>141</v>
      </c>
      <c r="F128" s="111">
        <v>0.8</v>
      </c>
      <c r="G128" s="110" t="s">
        <v>276</v>
      </c>
      <c r="H128" s="110" t="s">
        <v>277</v>
      </c>
    </row>
    <row r="129" spans="2:8" ht="15.75">
      <c r="B129" s="218" t="s">
        <v>356</v>
      </c>
      <c r="C129" s="219"/>
      <c r="D129" s="219"/>
      <c r="E129" s="219"/>
      <c r="F129" s="219"/>
      <c r="G129" s="219"/>
      <c r="H129" s="220"/>
    </row>
    <row r="130" spans="2:8" s="20" customFormat="1" ht="31.5">
      <c r="B130" s="103" t="s">
        <v>16</v>
      </c>
      <c r="C130" s="103" t="s">
        <v>17</v>
      </c>
      <c r="D130" s="103" t="s">
        <v>18</v>
      </c>
      <c r="E130" s="103" t="s">
        <v>19</v>
      </c>
      <c r="F130" s="103" t="s">
        <v>20</v>
      </c>
      <c r="G130" s="103" t="s">
        <v>281</v>
      </c>
      <c r="H130" s="104" t="s">
        <v>21</v>
      </c>
    </row>
    <row r="131" spans="2:8" ht="70.5" customHeight="1">
      <c r="B131" s="110" t="s">
        <v>127</v>
      </c>
      <c r="C131" s="110" t="s">
        <v>137</v>
      </c>
      <c r="D131" s="110" t="s">
        <v>181</v>
      </c>
      <c r="E131" s="110" t="s">
        <v>182</v>
      </c>
      <c r="F131" s="111">
        <v>0.7</v>
      </c>
      <c r="G131" s="110" t="s">
        <v>600</v>
      </c>
      <c r="H131" s="110" t="s">
        <v>481</v>
      </c>
    </row>
    <row r="132" spans="2:8" ht="15.75">
      <c r="B132" s="218" t="s">
        <v>128</v>
      </c>
      <c r="C132" s="219"/>
      <c r="D132" s="219"/>
      <c r="E132" s="219"/>
      <c r="F132" s="219"/>
      <c r="G132" s="219"/>
      <c r="H132" s="220"/>
    </row>
    <row r="133" spans="2:8" s="20" customFormat="1" ht="31.5">
      <c r="B133" s="103" t="s">
        <v>16</v>
      </c>
      <c r="C133" s="103" t="s">
        <v>17</v>
      </c>
      <c r="D133" s="103" t="s">
        <v>18</v>
      </c>
      <c r="E133" s="103" t="s">
        <v>19</v>
      </c>
      <c r="F133" s="103" t="s">
        <v>20</v>
      </c>
      <c r="G133" s="103" t="s">
        <v>281</v>
      </c>
      <c r="H133" s="104" t="s">
        <v>21</v>
      </c>
    </row>
    <row r="134" spans="2:8" ht="77.25" customHeight="1">
      <c r="B134" s="159" t="s">
        <v>129</v>
      </c>
      <c r="C134" s="159" t="s">
        <v>137</v>
      </c>
      <c r="D134" s="159" t="s">
        <v>181</v>
      </c>
      <c r="E134" s="159" t="s">
        <v>357</v>
      </c>
      <c r="F134" s="111">
        <v>0.64</v>
      </c>
      <c r="G134" s="159" t="s">
        <v>183</v>
      </c>
      <c r="H134" s="159" t="s">
        <v>358</v>
      </c>
    </row>
    <row r="135" spans="2:8" ht="153.75" customHeight="1">
      <c r="B135" s="159" t="s">
        <v>130</v>
      </c>
      <c r="C135" s="159" t="s">
        <v>178</v>
      </c>
      <c r="D135" s="159" t="s">
        <v>184</v>
      </c>
      <c r="E135" s="159" t="s">
        <v>357</v>
      </c>
      <c r="F135" s="111">
        <v>0.8</v>
      </c>
      <c r="G135" s="159" t="s">
        <v>185</v>
      </c>
      <c r="H135" s="159" t="s">
        <v>482</v>
      </c>
    </row>
    <row r="136" spans="2:8" ht="92.25" customHeight="1">
      <c r="B136" s="159" t="s">
        <v>359</v>
      </c>
      <c r="C136" s="159" t="s">
        <v>178</v>
      </c>
      <c r="D136" s="159" t="s">
        <v>360</v>
      </c>
      <c r="E136" s="159" t="s">
        <v>357</v>
      </c>
      <c r="F136" s="112">
        <v>0.11</v>
      </c>
      <c r="G136" s="159" t="s">
        <v>483</v>
      </c>
      <c r="H136" s="159" t="s">
        <v>361</v>
      </c>
    </row>
    <row r="137" spans="2:8" ht="55.5" customHeight="1">
      <c r="B137" s="159" t="s">
        <v>362</v>
      </c>
      <c r="C137" s="159" t="s">
        <v>139</v>
      </c>
      <c r="D137" s="159" t="s">
        <v>484</v>
      </c>
      <c r="E137" s="159" t="s">
        <v>357</v>
      </c>
      <c r="F137" s="111">
        <v>0.15</v>
      </c>
      <c r="G137" s="159" t="s">
        <v>485</v>
      </c>
      <c r="H137" s="159" t="s">
        <v>361</v>
      </c>
    </row>
    <row r="138" spans="2:8" ht="15.75">
      <c r="B138" s="371" t="s">
        <v>131</v>
      </c>
      <c r="C138" s="371"/>
      <c r="D138" s="371"/>
      <c r="E138" s="371"/>
      <c r="F138" s="371"/>
      <c r="G138" s="371"/>
      <c r="H138" s="371"/>
    </row>
    <row r="139" spans="2:8" s="20" customFormat="1" ht="31.5">
      <c r="B139" s="119" t="s">
        <v>16</v>
      </c>
      <c r="C139" s="119" t="s">
        <v>17</v>
      </c>
      <c r="D139" s="119" t="s">
        <v>18</v>
      </c>
      <c r="E139" s="119" t="s">
        <v>19</v>
      </c>
      <c r="F139" s="119" t="s">
        <v>20</v>
      </c>
      <c r="G139" s="119" t="s">
        <v>281</v>
      </c>
      <c r="H139" s="120" t="s">
        <v>21</v>
      </c>
    </row>
    <row r="140" spans="2:8" ht="170.25" customHeight="1">
      <c r="B140" s="268" t="s">
        <v>186</v>
      </c>
      <c r="C140" s="268" t="s">
        <v>486</v>
      </c>
      <c r="D140" s="159" t="s">
        <v>487</v>
      </c>
      <c r="E140" s="159" t="s">
        <v>488</v>
      </c>
      <c r="F140" s="111">
        <v>0.75</v>
      </c>
      <c r="G140" s="159" t="s">
        <v>489</v>
      </c>
      <c r="H140" s="159" t="s">
        <v>490</v>
      </c>
    </row>
    <row r="141" spans="2:8" ht="278.25" customHeight="1">
      <c r="B141" s="268"/>
      <c r="C141" s="268"/>
      <c r="D141" s="159" t="s">
        <v>491</v>
      </c>
      <c r="E141" s="159" t="s">
        <v>601</v>
      </c>
      <c r="F141" s="111">
        <v>0.5</v>
      </c>
      <c r="G141" s="159" t="s">
        <v>492</v>
      </c>
      <c r="H141" s="159" t="s">
        <v>493</v>
      </c>
    </row>
    <row r="142" spans="2:8" ht="292.5" customHeight="1">
      <c r="B142" s="268"/>
      <c r="C142" s="268"/>
      <c r="D142" s="159" t="s">
        <v>494</v>
      </c>
      <c r="E142" s="159" t="s">
        <v>602</v>
      </c>
      <c r="F142" s="111">
        <v>0.7</v>
      </c>
      <c r="G142" s="159" t="s">
        <v>495</v>
      </c>
      <c r="H142" s="159" t="s">
        <v>496</v>
      </c>
    </row>
    <row r="143" spans="2:8" ht="220.5" customHeight="1">
      <c r="B143" s="268"/>
      <c r="C143" s="268"/>
      <c r="D143" s="159" t="s">
        <v>603</v>
      </c>
      <c r="E143" s="159" t="s">
        <v>604</v>
      </c>
      <c r="F143" s="111">
        <v>0.8</v>
      </c>
      <c r="G143" s="159" t="s">
        <v>363</v>
      </c>
      <c r="H143" s="159" t="s">
        <v>497</v>
      </c>
    </row>
    <row r="144" spans="2:8" ht="15.75">
      <c r="B144" s="218" t="s">
        <v>132</v>
      </c>
      <c r="C144" s="219"/>
      <c r="D144" s="219"/>
      <c r="E144" s="219"/>
      <c r="F144" s="219"/>
      <c r="G144" s="219"/>
      <c r="H144" s="220"/>
    </row>
    <row r="145" spans="2:8" ht="15.75">
      <c r="B145" s="218" t="s">
        <v>133</v>
      </c>
      <c r="C145" s="219"/>
      <c r="D145" s="219"/>
      <c r="E145" s="219"/>
      <c r="F145" s="219"/>
      <c r="G145" s="219"/>
      <c r="H145" s="220"/>
    </row>
    <row r="146" spans="2:8" s="20" customFormat="1" ht="31.5">
      <c r="B146" s="103" t="s">
        <v>16</v>
      </c>
      <c r="C146" s="103" t="s">
        <v>17</v>
      </c>
      <c r="D146" s="103" t="s">
        <v>18</v>
      </c>
      <c r="E146" s="103" t="s">
        <v>19</v>
      </c>
      <c r="F146" s="103" t="s">
        <v>20</v>
      </c>
      <c r="G146" s="103" t="s">
        <v>281</v>
      </c>
      <c r="H146" s="104" t="s">
        <v>21</v>
      </c>
    </row>
    <row r="147" spans="2:8" ht="60">
      <c r="B147" s="110" t="s">
        <v>278</v>
      </c>
      <c r="C147" s="110" t="s">
        <v>187</v>
      </c>
      <c r="D147" s="111">
        <v>1</v>
      </c>
      <c r="E147" s="110" t="s">
        <v>142</v>
      </c>
      <c r="F147" s="111">
        <v>1</v>
      </c>
      <c r="G147" s="110" t="s">
        <v>188</v>
      </c>
      <c r="H147" s="110" t="s">
        <v>498</v>
      </c>
    </row>
    <row r="148" spans="2:8" ht="60">
      <c r="B148" s="110" t="s">
        <v>134</v>
      </c>
      <c r="C148" s="110" t="s">
        <v>138</v>
      </c>
      <c r="D148" s="111">
        <v>1</v>
      </c>
      <c r="E148" s="110" t="s">
        <v>142</v>
      </c>
      <c r="F148" s="111">
        <v>1</v>
      </c>
      <c r="G148" s="110" t="s">
        <v>364</v>
      </c>
      <c r="H148" s="110" t="s">
        <v>146</v>
      </c>
    </row>
    <row r="149" spans="2:8" ht="60">
      <c r="B149" s="110" t="s">
        <v>135</v>
      </c>
      <c r="C149" s="110" t="s">
        <v>138</v>
      </c>
      <c r="D149" s="111">
        <v>1</v>
      </c>
      <c r="E149" s="110" t="s">
        <v>143</v>
      </c>
      <c r="F149" s="111">
        <v>1</v>
      </c>
      <c r="G149" s="110" t="s">
        <v>365</v>
      </c>
      <c r="H149" s="110" t="s">
        <v>499</v>
      </c>
    </row>
    <row r="150" spans="2:8" ht="75">
      <c r="B150" s="110" t="s">
        <v>605</v>
      </c>
      <c r="C150" s="110" t="s">
        <v>138</v>
      </c>
      <c r="D150" s="111">
        <v>1</v>
      </c>
      <c r="E150" s="110" t="s">
        <v>143</v>
      </c>
      <c r="F150" s="111">
        <v>1</v>
      </c>
      <c r="G150" s="110" t="s">
        <v>366</v>
      </c>
      <c r="H150" s="110" t="s">
        <v>146</v>
      </c>
    </row>
    <row r="151" spans="2:8" s="20" customFormat="1" ht="30">
      <c r="B151" s="110" t="s">
        <v>136</v>
      </c>
      <c r="C151" s="110" t="s">
        <v>189</v>
      </c>
      <c r="D151" s="111">
        <v>1</v>
      </c>
      <c r="E151" s="110" t="s">
        <v>143</v>
      </c>
      <c r="F151" s="111">
        <v>1</v>
      </c>
      <c r="G151" s="110" t="s">
        <v>500</v>
      </c>
      <c r="H151" s="110" t="s">
        <v>501</v>
      </c>
    </row>
    <row r="152" spans="2:8" s="20" customFormat="1" ht="60">
      <c r="B152" s="110" t="s">
        <v>502</v>
      </c>
      <c r="C152" s="110" t="s">
        <v>137</v>
      </c>
      <c r="D152" s="111">
        <v>1</v>
      </c>
      <c r="E152" s="110" t="s">
        <v>143</v>
      </c>
      <c r="F152" s="111">
        <v>1</v>
      </c>
      <c r="G152" s="110" t="s">
        <v>503</v>
      </c>
      <c r="H152" s="110" t="s">
        <v>504</v>
      </c>
    </row>
    <row r="153" spans="2:8" s="20" customFormat="1" ht="15.75">
      <c r="B153" s="218" t="s">
        <v>190</v>
      </c>
      <c r="C153" s="219"/>
      <c r="D153" s="219"/>
      <c r="E153" s="219"/>
      <c r="F153" s="219"/>
      <c r="G153" s="219"/>
      <c r="H153" s="220"/>
    </row>
    <row r="154" spans="2:8" s="20" customFormat="1" ht="31.5">
      <c r="B154" s="103" t="s">
        <v>16</v>
      </c>
      <c r="C154" s="103" t="s">
        <v>17</v>
      </c>
      <c r="D154" s="103" t="s">
        <v>18</v>
      </c>
      <c r="E154" s="103" t="s">
        <v>19</v>
      </c>
      <c r="F154" s="103" t="s">
        <v>20</v>
      </c>
      <c r="G154" s="103" t="s">
        <v>281</v>
      </c>
      <c r="H154" s="104" t="s">
        <v>21</v>
      </c>
    </row>
    <row r="155" spans="2:8" s="20" customFormat="1" ht="30">
      <c r="B155" s="113" t="s">
        <v>191</v>
      </c>
      <c r="C155" s="113" t="s">
        <v>192</v>
      </c>
      <c r="D155" s="113" t="s">
        <v>505</v>
      </c>
      <c r="E155" s="113" t="s">
        <v>193</v>
      </c>
      <c r="F155" s="114">
        <v>1</v>
      </c>
      <c r="G155" s="113" t="s">
        <v>506</v>
      </c>
      <c r="H155" s="113" t="s">
        <v>507</v>
      </c>
    </row>
    <row r="156" spans="2:8" s="20" customFormat="1" ht="30">
      <c r="B156" s="113" t="s">
        <v>508</v>
      </c>
      <c r="C156" s="113" t="s">
        <v>509</v>
      </c>
      <c r="D156" s="113" t="s">
        <v>804</v>
      </c>
      <c r="E156" s="113" t="s">
        <v>193</v>
      </c>
      <c r="F156" s="114">
        <v>1</v>
      </c>
      <c r="G156" s="113" t="s">
        <v>510</v>
      </c>
      <c r="H156" s="113" t="s">
        <v>507</v>
      </c>
    </row>
    <row r="157" spans="2:8" s="20" customFormat="1" ht="110.25" customHeight="1">
      <c r="B157" s="110" t="s">
        <v>609</v>
      </c>
      <c r="C157" s="110" t="s">
        <v>610</v>
      </c>
      <c r="D157" s="115">
        <f>+'[2]Informes 2.024'!$E$19</f>
        <v>1204</v>
      </c>
      <c r="E157" s="110" t="s">
        <v>611</v>
      </c>
      <c r="F157" s="116">
        <f>+G157/D157</f>
        <v>1.1561461794019934</v>
      </c>
      <c r="G157" s="115">
        <f>+'[3]DATOS 2024'!$H$20</f>
        <v>1392</v>
      </c>
      <c r="H157" s="110" t="s">
        <v>102</v>
      </c>
    </row>
    <row r="158" spans="2:8" s="20" customFormat="1" ht="15.75">
      <c r="B158" s="218" t="s">
        <v>177</v>
      </c>
      <c r="C158" s="219"/>
      <c r="D158" s="219"/>
      <c r="E158" s="219"/>
      <c r="F158" s="219"/>
      <c r="G158" s="219"/>
      <c r="H158" s="220"/>
    </row>
    <row r="159" spans="2:8" s="20" customFormat="1" ht="31.5">
      <c r="B159" s="103" t="s">
        <v>16</v>
      </c>
      <c r="C159" s="103" t="s">
        <v>17</v>
      </c>
      <c r="D159" s="103" t="s">
        <v>18</v>
      </c>
      <c r="E159" s="103" t="s">
        <v>19</v>
      </c>
      <c r="F159" s="103" t="s">
        <v>20</v>
      </c>
      <c r="G159" s="103" t="s">
        <v>281</v>
      </c>
      <c r="H159" s="104" t="s">
        <v>21</v>
      </c>
    </row>
    <row r="160" spans="2:8" s="20" customFormat="1" ht="90">
      <c r="B160" s="110" t="s">
        <v>511</v>
      </c>
      <c r="C160" s="110" t="s">
        <v>606</v>
      </c>
      <c r="D160" s="110" t="s">
        <v>140</v>
      </c>
      <c r="E160" s="110" t="s">
        <v>144</v>
      </c>
      <c r="F160" s="111">
        <v>1</v>
      </c>
      <c r="G160" s="110" t="s">
        <v>607</v>
      </c>
      <c r="H160" s="110" t="s">
        <v>512</v>
      </c>
    </row>
    <row r="161" spans="2:8" s="20" customFormat="1" ht="15.75">
      <c r="B161" s="218" t="s">
        <v>368</v>
      </c>
      <c r="C161" s="219"/>
      <c r="D161" s="219"/>
      <c r="E161" s="219"/>
      <c r="F161" s="219"/>
      <c r="G161" s="219"/>
      <c r="H161" s="220"/>
    </row>
    <row r="162" spans="2:8" s="20" customFormat="1" ht="31.5">
      <c r="B162" s="103" t="s">
        <v>16</v>
      </c>
      <c r="C162" s="103" t="s">
        <v>17</v>
      </c>
      <c r="D162" s="103" t="s">
        <v>18</v>
      </c>
      <c r="E162" s="103" t="s">
        <v>19</v>
      </c>
      <c r="F162" s="103" t="s">
        <v>20</v>
      </c>
      <c r="G162" s="103" t="s">
        <v>281</v>
      </c>
      <c r="H162" s="104" t="s">
        <v>21</v>
      </c>
    </row>
    <row r="163" spans="2:8" s="20" customFormat="1" ht="75">
      <c r="B163" s="134" t="s">
        <v>619</v>
      </c>
      <c r="C163" s="134" t="s">
        <v>620</v>
      </c>
      <c r="D163" s="230" t="s">
        <v>621</v>
      </c>
      <c r="E163" s="134" t="s">
        <v>622</v>
      </c>
      <c r="F163" s="135">
        <v>1</v>
      </c>
      <c r="G163" s="135" t="s">
        <v>531</v>
      </c>
      <c r="H163" s="136" t="s">
        <v>623</v>
      </c>
    </row>
    <row r="164" spans="2:8" s="20" customFormat="1" ht="75">
      <c r="B164" s="134" t="s">
        <v>624</v>
      </c>
      <c r="C164" s="134" t="s">
        <v>625</v>
      </c>
      <c r="D164" s="231"/>
      <c r="E164" s="134" t="s">
        <v>626</v>
      </c>
      <c r="F164" s="135">
        <v>1</v>
      </c>
      <c r="G164" s="134" t="s">
        <v>531</v>
      </c>
      <c r="H164" s="136" t="s">
        <v>627</v>
      </c>
    </row>
    <row r="165" spans="2:8" s="20" customFormat="1" ht="96" customHeight="1">
      <c r="B165" s="134" t="s">
        <v>628</v>
      </c>
      <c r="C165" s="134" t="s">
        <v>629</v>
      </c>
      <c r="D165" s="231"/>
      <c r="E165" s="134" t="s">
        <v>630</v>
      </c>
      <c r="F165" s="135">
        <v>1</v>
      </c>
      <c r="G165" s="134" t="s">
        <v>531</v>
      </c>
      <c r="H165" s="136" t="s">
        <v>631</v>
      </c>
    </row>
    <row r="166" spans="2:8" s="20" customFormat="1" ht="118.5" customHeight="1">
      <c r="B166" s="134" t="s">
        <v>632</v>
      </c>
      <c r="C166" s="134" t="s">
        <v>633</v>
      </c>
      <c r="D166" s="231"/>
      <c r="E166" s="134" t="s">
        <v>634</v>
      </c>
      <c r="F166" s="135">
        <v>1</v>
      </c>
      <c r="G166" s="135" t="s">
        <v>531</v>
      </c>
      <c r="H166" s="136" t="s">
        <v>635</v>
      </c>
    </row>
    <row r="167" spans="2:8" s="20" customFormat="1" ht="109.5" customHeight="1">
      <c r="B167" s="134" t="s">
        <v>636</v>
      </c>
      <c r="C167" s="134" t="s">
        <v>637</v>
      </c>
      <c r="D167" s="231"/>
      <c r="E167" s="134" t="s">
        <v>634</v>
      </c>
      <c r="F167" s="135">
        <v>1</v>
      </c>
      <c r="G167" s="135" t="s">
        <v>531</v>
      </c>
      <c r="H167" s="136" t="s">
        <v>638</v>
      </c>
    </row>
    <row r="168" spans="2:8" s="20" customFormat="1" ht="83.25" customHeight="1">
      <c r="B168" s="134" t="s">
        <v>639</v>
      </c>
      <c r="C168" s="134" t="s">
        <v>640</v>
      </c>
      <c r="D168" s="231"/>
      <c r="E168" s="134" t="s">
        <v>622</v>
      </c>
      <c r="F168" s="135">
        <v>1</v>
      </c>
      <c r="G168" s="135" t="s">
        <v>531</v>
      </c>
      <c r="H168" s="136" t="s">
        <v>641</v>
      </c>
    </row>
    <row r="169" spans="2:8" s="20" customFormat="1" ht="75">
      <c r="B169" s="134" t="s">
        <v>642</v>
      </c>
      <c r="C169" s="134" t="s">
        <v>643</v>
      </c>
      <c r="D169" s="231"/>
      <c r="E169" s="134" t="s">
        <v>644</v>
      </c>
      <c r="F169" s="135">
        <v>1</v>
      </c>
      <c r="G169" s="135" t="s">
        <v>531</v>
      </c>
      <c r="H169" s="136" t="s">
        <v>645</v>
      </c>
    </row>
    <row r="170" spans="2:8" s="20" customFormat="1" ht="84.75" customHeight="1">
      <c r="B170" s="134" t="s">
        <v>646</v>
      </c>
      <c r="C170" s="134" t="s">
        <v>647</v>
      </c>
      <c r="D170" s="231"/>
      <c r="E170" s="134" t="s">
        <v>648</v>
      </c>
      <c r="F170" s="135">
        <v>1</v>
      </c>
      <c r="G170" s="135" t="s">
        <v>531</v>
      </c>
      <c r="H170" s="136" t="s">
        <v>649</v>
      </c>
    </row>
    <row r="171" spans="2:8" s="20" customFormat="1" ht="75">
      <c r="B171" s="134" t="s">
        <v>650</v>
      </c>
      <c r="C171" s="134" t="s">
        <v>651</v>
      </c>
      <c r="D171" s="231"/>
      <c r="E171" s="134" t="s">
        <v>648</v>
      </c>
      <c r="F171" s="135">
        <v>1</v>
      </c>
      <c r="G171" s="135" t="s">
        <v>531</v>
      </c>
      <c r="H171" s="136" t="s">
        <v>652</v>
      </c>
    </row>
    <row r="172" spans="2:8" s="20" customFormat="1" ht="75">
      <c r="B172" s="134" t="s">
        <v>653</v>
      </c>
      <c r="C172" s="134" t="s">
        <v>654</v>
      </c>
      <c r="D172" s="231"/>
      <c r="E172" s="134" t="s">
        <v>648</v>
      </c>
      <c r="F172" s="135">
        <v>1</v>
      </c>
      <c r="G172" s="135" t="s">
        <v>531</v>
      </c>
      <c r="H172" s="136" t="s">
        <v>652</v>
      </c>
    </row>
    <row r="173" spans="2:8" s="20" customFormat="1" ht="82.5" customHeight="1">
      <c r="B173" s="134" t="s">
        <v>655</v>
      </c>
      <c r="C173" s="134" t="s">
        <v>656</v>
      </c>
      <c r="D173" s="231"/>
      <c r="E173" s="134" t="s">
        <v>622</v>
      </c>
      <c r="F173" s="135">
        <v>1</v>
      </c>
      <c r="G173" s="135" t="s">
        <v>531</v>
      </c>
      <c r="H173" s="136" t="s">
        <v>657</v>
      </c>
    </row>
    <row r="174" spans="2:8" s="20" customFormat="1" ht="98.25" customHeight="1">
      <c r="B174" s="134" t="s">
        <v>658</v>
      </c>
      <c r="C174" s="134" t="s">
        <v>659</v>
      </c>
      <c r="D174" s="231"/>
      <c r="E174" s="134" t="s">
        <v>622</v>
      </c>
      <c r="F174" s="135">
        <v>1</v>
      </c>
      <c r="G174" s="135" t="s">
        <v>531</v>
      </c>
      <c r="H174" s="136" t="s">
        <v>660</v>
      </c>
    </row>
    <row r="175" spans="2:8" s="20" customFormat="1" ht="59.25" customHeight="1">
      <c r="B175" s="134" t="s">
        <v>661</v>
      </c>
      <c r="C175" s="134" t="s">
        <v>662</v>
      </c>
      <c r="D175" s="231"/>
      <c r="E175" s="134" t="s">
        <v>622</v>
      </c>
      <c r="F175" s="135">
        <v>1</v>
      </c>
      <c r="G175" s="135" t="s">
        <v>531</v>
      </c>
      <c r="H175" s="136" t="s">
        <v>663</v>
      </c>
    </row>
    <row r="176" spans="2:8" s="20" customFormat="1" ht="120.75" customHeight="1">
      <c r="B176" s="134" t="s">
        <v>664</v>
      </c>
      <c r="C176" s="134" t="s">
        <v>665</v>
      </c>
      <c r="D176" s="232"/>
      <c r="E176" s="134" t="s">
        <v>622</v>
      </c>
      <c r="F176" s="135">
        <v>1</v>
      </c>
      <c r="G176" s="135" t="s">
        <v>531</v>
      </c>
      <c r="H176" s="134" t="s">
        <v>531</v>
      </c>
    </row>
    <row r="177" spans="2:8" s="20" customFormat="1" ht="75">
      <c r="B177" s="134" t="s">
        <v>526</v>
      </c>
      <c r="C177" s="134" t="s">
        <v>527</v>
      </c>
      <c r="D177" s="155" t="s">
        <v>528</v>
      </c>
      <c r="E177" s="134" t="s">
        <v>529</v>
      </c>
      <c r="F177" s="138">
        <v>1</v>
      </c>
      <c r="G177" s="139" t="s">
        <v>530</v>
      </c>
      <c r="H177" s="134" t="s">
        <v>372</v>
      </c>
    </row>
    <row r="178" spans="2:8" s="20" customFormat="1" ht="94.5" customHeight="1">
      <c r="B178" s="134" t="s">
        <v>373</v>
      </c>
      <c r="C178" s="134" t="s">
        <v>374</v>
      </c>
      <c r="D178" s="134" t="s">
        <v>375</v>
      </c>
      <c r="E178" s="137" t="s">
        <v>370</v>
      </c>
      <c r="F178" s="138">
        <v>1</v>
      </c>
      <c r="G178" s="137" t="s">
        <v>376</v>
      </c>
      <c r="H178" s="106" t="s">
        <v>377</v>
      </c>
    </row>
    <row r="179" spans="2:8" s="20" customFormat="1" ht="135">
      <c r="B179" s="134" t="s">
        <v>666</v>
      </c>
      <c r="C179" s="134" t="str">
        <f>UPPER("garantizar el suministro ininterrumpido de energía eléctrica en el Comando de Mantenimiento del CMN.")</f>
        <v>GARANTIZAR EL SUMINISTRO ININTERRUMPIDO DE ENERGÍA ELÉCTRICA EN EL COMANDO DE MANTENIMIENTO DEL CMN.</v>
      </c>
      <c r="D179" s="134" t="str">
        <f>UPPER("Mejorar la seguridad y estabilidad energética de las instalaciones del CMN.")</f>
        <v>MEJORAR LA SEGURIDAD Y ESTABILIDAD ENERGÉTICA DE LAS INSTALACIONES DEL CMN.</v>
      </c>
      <c r="E179" s="134" t="str">
        <f>UPPER(" áreas operativas y administrativas, así como todas las unidades que dependen del suministro de energía continua para el desarrollo de sus funciones.")</f>
        <v xml:space="preserve"> ÁREAS OPERATIVAS Y ADMINISTRATIVAS, ASÍ COMO TODAS LAS UNIDADES QUE DEPENDEN DEL SUMINISTRO DE ENERGÍA CONTINUA PARA EL DESARROLLO DE SUS FUNCIONES.</v>
      </c>
      <c r="F179" s="138">
        <v>1</v>
      </c>
      <c r="G179" s="137" t="s">
        <v>531</v>
      </c>
      <c r="H179" s="136" t="s">
        <v>667</v>
      </c>
    </row>
    <row r="180" spans="2:8" s="20" customFormat="1" ht="101.25" customHeight="1">
      <c r="B180" s="134" t="s">
        <v>668</v>
      </c>
      <c r="C180" s="134" t="str">
        <f>UPPER("Mejorar la eficiencia y confiabilidad del servicio de mensajería y gestión documental para la DMH.")</f>
        <v>MEJORAR LA EFICIENCIA Y CONFIABILIDAD DEL SERVICIO DE MENSAJERÍA Y GESTIÓN DOCUMENTAL PARA LA DMH.</v>
      </c>
      <c r="D180" s="134" t="str">
        <f>UPPER("Optimizar RECURSOS INSTITUCIONALES PARA LA entrega y recepción de documentos.")</f>
        <v>OPTIMIZAR RECURSOS INSTITUCIONALES PARA LA ENTREGA Y RECEPCIÓN DE DOCUMENTOS.</v>
      </c>
      <c r="E180" s="134" t="str">
        <f>UPPER("unidades operativas, así como los usuarios externos y entidades nacionales e internacionales.")</f>
        <v>UNIDADES OPERATIVAS, ASÍ COMO LOS USUARIOS EXTERNOS Y ENTIDADES NACIONALES E INTERNACIONALES.</v>
      </c>
      <c r="F180" s="138">
        <v>1</v>
      </c>
      <c r="G180" s="137" t="s">
        <v>531</v>
      </c>
      <c r="H180" s="136" t="s">
        <v>669</v>
      </c>
    </row>
    <row r="181" spans="2:8" s="20" customFormat="1" ht="105">
      <c r="B181" s="134" t="s">
        <v>670</v>
      </c>
      <c r="C181" s="134" t="str">
        <f>UPPER("Garantizar un entorno de trabajo seguro, funcional y adecuado.")</f>
        <v>GARANTIZAR UN ENTORNO DE TRABAJO SEGURO, FUNCIONAL Y ADECUADO.</v>
      </c>
      <c r="D181" s="134" t="str">
        <f>UPPER("Realizar reparaciones estructurales y de infraestructura necesarias para mantener las oficinas en óptimas condiciones.")</f>
        <v>REALIZAR REPARACIONES ESTRUCTURALES Y DE INFRAESTRUCTURA NECESARIAS PARA MANTENER LAS OFICINAS EN ÓPTIMAS CONDICIONES.</v>
      </c>
      <c r="E181" s="134" t="str">
        <f>UPPER("comunidad aeronáutica, personal técnico de la DMH, usuarios de servicios meteorológicos y la población general.")</f>
        <v>COMUNIDAD AERONÁUTICA, PERSONAL TÉCNICO DE LA DMH, USUARIOS DE SERVICIOS METEOROLÓGICOS Y LA POBLACIÓN GENERAL.</v>
      </c>
      <c r="F181" s="138">
        <v>1</v>
      </c>
      <c r="G181" s="137" t="s">
        <v>531</v>
      </c>
      <c r="H181" s="136" t="s">
        <v>671</v>
      </c>
    </row>
    <row r="182" spans="2:8" s="20" customFormat="1" ht="179.25" customHeight="1">
      <c r="B182" s="134" t="s">
        <v>672</v>
      </c>
      <c r="C182" s="134" t="str">
        <f>UPPER("Garantizar la operatividad continua y eficiente de los sistemas críticos")</f>
        <v>GARANTIZAR LA OPERATIVIDAD CONTINUA Y EFICIENTE DE LOS SISTEMAS CRÍTICOS</v>
      </c>
      <c r="D182" s="134" t="str">
        <f>UPPER("Asegurar la disponibilidad ininterrumpida de energía en instalaciones estratégicas.")</f>
        <v>ASEGURAR LA DISPONIBILIDAD ININTERRUMPIDA DE ENERGÍA EN INSTALACIONES ESTRATÉGICAS.</v>
      </c>
      <c r="E182" s="134" t="str">
        <f>UPPER("Personal administrativo, técnico y operativo de la DMH, así como usuarios externos.")</f>
        <v>PERSONAL ADMINISTRATIVO, TÉCNICO Y OPERATIVO DE LA DMH, ASÍ COMO USUARIOS EXTERNOS.</v>
      </c>
      <c r="F182" s="138">
        <v>1</v>
      </c>
      <c r="G182" s="137" t="s">
        <v>531</v>
      </c>
      <c r="H182" s="136" t="s">
        <v>673</v>
      </c>
    </row>
    <row r="183" spans="2:8" s="20" customFormat="1" ht="115.5" customHeight="1">
      <c r="B183" s="134" t="s">
        <v>674</v>
      </c>
      <c r="C183" s="134" t="str">
        <f>UPPER("Garantizar el mantenimiento adecuado y la limpieza de los jardines meteorológicos e hidrológicos distribuidos en el país.")</f>
        <v>GARANTIZAR EL MANTENIMIENTO ADECUADO Y LA LIMPIEZA DE LOS JARDINES METEOROLÓGICOS E HIDROLÓGICOS DISTRIBUIDOS EN EL PAÍS.</v>
      </c>
      <c r="D183" s="134" t="str">
        <f>UPPER("Preservar la infraestructura y condiciones ambientales de cada estación.")</f>
        <v>PRESERVAR LA INFRAESTRUCTURA Y CONDICIONES AMBIENTALES DE CADA ESTACIÓN.</v>
      </c>
      <c r="E183" s="134" t="str">
        <f>UPPER("población general que se beneficia de los servicios meteorológicos y de pronóstico proporcionados a nivel nacional.")</f>
        <v>POBLACIÓN GENERAL QUE SE BENEFICIA DE LOS SERVICIOS METEOROLÓGICOS Y DE PRONÓSTICO PROPORCIONADOS A NIVEL NACIONAL.</v>
      </c>
      <c r="F183" s="138">
        <v>1</v>
      </c>
      <c r="G183" s="137" t="s">
        <v>531</v>
      </c>
      <c r="H183" s="136" t="s">
        <v>675</v>
      </c>
    </row>
    <row r="184" spans="2:8" s="20" customFormat="1" ht="138" customHeight="1">
      <c r="B184" s="134" t="s">
        <v>676</v>
      </c>
      <c r="C184" s="134" t="str">
        <f>UPPER("Garantizar el correcto funcionamiento y la precisión de la red de estaciones meteorológicas automáticas de la DMH DINAC .")</f>
        <v>GARANTIZAR EL CORRECTO FUNCIONAMIENTO Y LA PRECISIÓN DE LA RED DE ESTACIONES METEOROLÓGICAS AUTOMÁTICAS DE LA DMH DINAC .</v>
      </c>
      <c r="D184" s="134" t="str">
        <f>UPPER("Optimizar la red de estaciones para mejorar la calidad y disponibilidad de datos meteorológicos.")</f>
        <v>OPTIMIZAR LA RED DE ESTACIONES PARA MEJORAR LA CALIDAD Y DISPONIBILIDAD DE DATOS METEOROLÓGICOS.</v>
      </c>
      <c r="E184" s="134" t="str">
        <f>UPPER("comunidad aeronáutica, organismos de emergencia, agricultores, operadores turísticos, y la ciudadanía en general.")</f>
        <v>COMUNIDAD AERONÁUTICA, ORGANISMOS DE EMERGENCIA, AGRICULTORES, OPERADORES TURÍSTICOS, Y LA CIUDADANÍA EN GENERAL.</v>
      </c>
      <c r="F184" s="138">
        <v>1</v>
      </c>
      <c r="G184" s="137" t="s">
        <v>531</v>
      </c>
      <c r="H184" s="136" t="s">
        <v>677</v>
      </c>
    </row>
    <row r="185" spans="2:8" s="20" customFormat="1" ht="166.5" customHeight="1">
      <c r="B185" s="134" t="s">
        <v>678</v>
      </c>
      <c r="C185" s="134" t="str">
        <f>UPPER("Garantizar el óptimo funcionamiento y la continuidad operativa del sistema generador y visualizador de datos meteorológicos aeronáuticos del AISP - DMA DINAC.")</f>
        <v>GARANTIZAR EL ÓPTIMO FUNCIONAMIENTO Y LA CONTINUIDAD OPERATIVA DEL SISTEMA GENERADOR Y VISUALIZADOR DE DATOS METEOROLÓGICOS AERONÁUTICOS DEL AISP - DMA DINAC.</v>
      </c>
      <c r="D185" s="134" t="str">
        <f>UPPER("Realizar el mantenimiento preventivo del sistema para evitar fallos y asegurar la precisión de los datos.")</f>
        <v>REALIZAR EL MANTENIMIENTO PREVENTIVO DEL SISTEMA PARA EVITAR FALLOS Y ASEGURAR LA PRECISIÓN DE LOS DATOS.</v>
      </c>
      <c r="E185" s="134" t="str">
        <f>UPPER("comunidad aeronáutica, usuarios del sistema de información meteorológica de la DINAC, incluyendo operadores de vuelo, aerolíneas, y organismos reguladores.")</f>
        <v>COMUNIDAD AERONÁUTICA, USUARIOS DEL SISTEMA DE INFORMACIÓN METEOROLÓGICA DE LA DINAC, INCLUYENDO OPERADORES DE VUELO, AEROLÍNEAS, Y ORGANISMOS REGULADORES.</v>
      </c>
      <c r="F185" s="138">
        <v>1</v>
      </c>
      <c r="G185" s="137" t="s">
        <v>531</v>
      </c>
      <c r="H185" s="136" t="s">
        <v>679</v>
      </c>
    </row>
    <row r="186" spans="2:8" s="20" customFormat="1" ht="188.25" customHeight="1">
      <c r="B186" s="134" t="s">
        <v>680</v>
      </c>
      <c r="C186" s="134" t="str">
        <f>UPPER("Garantizar el funcionamiento óptimo y continuo del radar meteorológico.")</f>
        <v>GARANTIZAR EL FUNCIONAMIENTO ÓPTIMO Y CONTINUO DEL RADAR METEOROLÓGICO.</v>
      </c>
      <c r="D186" s="134" t="str">
        <f>UPPER("Mantener el radar meteorológico en condiciones operativas con un mínimo de interrupciones.")</f>
        <v>MANTENER EL RADAR METEOROLÓGICO EN CONDICIONES OPERATIVAS CON UN MÍNIMO DE INTERRUPCIONES.</v>
      </c>
      <c r="E186" s="134" t="str">
        <f>UPPER("Usuarios de servicios meteorológicos, aerolíneas, autoridades aeronáuticas y el público en general que depende de datos precisos para la seguridad y planificación de actividades.")</f>
        <v>USUARIOS DE SERVICIOS METEOROLÓGICOS, AEROLÍNEAS, AUTORIDADES AERONÁUTICAS Y EL PÚBLICO EN GENERAL QUE DEPENDE DE DATOS PRECISOS PARA LA SEGURIDAD Y PLANIFICACIÓN DE ACTIVIDADES.</v>
      </c>
      <c r="F186" s="138">
        <v>1</v>
      </c>
      <c r="G186" s="137" t="s">
        <v>531</v>
      </c>
      <c r="H186" s="136" t="s">
        <v>681</v>
      </c>
    </row>
    <row r="187" spans="2:8" s="20" customFormat="1" ht="151.5" customHeight="1">
      <c r="B187" s="134" t="s">
        <v>682</v>
      </c>
      <c r="C187" s="134" t="str">
        <f>UPPER("garantizar la calidad y precisión de los datos meteorológicos e hidrológicos.")</f>
        <v>GARANTIZAR LA CALIDAD Y PRECISIÓN DE LOS DATOS METEOROLÓGICOS E HIDROLÓGICOS.</v>
      </c>
      <c r="D187" s="134" t="str">
        <f>UPPER("Modernizar y ampliar la red de estaciones meteorológicas e hidrológicas para una cobertura más precisa.")</f>
        <v>MODERNIZAR Y AMPLIAR LA RED DE ESTACIONES METEOROLÓGICAS E HIDROLÓGICAS PARA UNA COBERTURA MÁS PRECISA.</v>
      </c>
      <c r="E187" s="134" t="str">
        <f>UPPER("comunidad aeronáutica, instituciones meteorológicas, organismos de gestión de riesgos y la población general.")</f>
        <v>COMUNIDAD AERONÁUTICA, INSTITUCIONES METEOROLÓGICAS, ORGANISMOS DE GESTIÓN DE RIESGOS Y LA POBLACIÓN GENERAL.</v>
      </c>
      <c r="F187" s="138">
        <v>1</v>
      </c>
      <c r="G187" s="137" t="s">
        <v>531</v>
      </c>
      <c r="H187" s="136" t="s">
        <v>683</v>
      </c>
    </row>
    <row r="188" spans="2:8" s="20" customFormat="1" ht="174.75" customHeight="1">
      <c r="B188" s="134" t="s">
        <v>684</v>
      </c>
      <c r="C188" s="134" t="str">
        <f>UPPER("Garantizar el funcionamiento óptimo y continuo de los grupos electrógenos del CMN, Radar Meteorológico, Datacenter y Cabecera Norte del AISP, y la adquisición de transformadores eléctricos ")</f>
        <v xml:space="preserve">GARANTIZAR EL FUNCIONAMIENTO ÓPTIMO Y CONTINUO DE LOS GRUPOS ELECTRÓGENOS DEL CMN, RADAR METEOROLÓGICO, DATACENTER Y CABECERA NORTE DEL AISP, Y LA ADQUISICIÓN DE TRANSFORMADORES ELÉCTRICOS </v>
      </c>
      <c r="D188" s="134" t="str">
        <f>UPPER("Realizar el mantenimiento preventivo y correctivo de todos los grupos electrógenos involucrados para asegurar su operatividad. ")</f>
        <v xml:space="preserve">REALIZAR EL MANTENIMIENTO PREVENTIVO Y CORRECTIVO DE TODOS LOS GRUPOS ELECTRÓGENOS INVOLUCRADOS PARA ASEGURAR SU OPERATIVIDAD. </v>
      </c>
      <c r="E188" s="134" t="str">
        <f>UPPER("personal operativo del AISP y del CMN, así como a los usuarios de los servicios meteorológicos.")</f>
        <v>PERSONAL OPERATIVO DEL AISP Y DEL CMN, ASÍ COMO A LOS USUARIOS DE LOS SERVICIOS METEOROLÓGICOS.</v>
      </c>
      <c r="F188" s="138">
        <v>1</v>
      </c>
      <c r="G188" s="137" t="s">
        <v>531</v>
      </c>
      <c r="H188" s="136" t="s">
        <v>673</v>
      </c>
    </row>
    <row r="189" spans="2:8" s="20" customFormat="1" ht="73.5" customHeight="1">
      <c r="B189" s="140" t="s">
        <v>578</v>
      </c>
      <c r="C189" s="140" t="s">
        <v>396</v>
      </c>
      <c r="D189" s="140" t="s">
        <v>397</v>
      </c>
      <c r="E189" s="140" t="s">
        <v>398</v>
      </c>
      <c r="F189" s="141">
        <v>0.95</v>
      </c>
      <c r="G189" s="141">
        <v>0.95</v>
      </c>
      <c r="H189" s="142" t="s">
        <v>399</v>
      </c>
    </row>
    <row r="190" spans="2:8" s="20" customFormat="1" ht="69.75" customHeight="1">
      <c r="B190" s="140" t="s">
        <v>400</v>
      </c>
      <c r="C190" s="140" t="s">
        <v>396</v>
      </c>
      <c r="D190" s="140" t="s">
        <v>401</v>
      </c>
      <c r="E190" s="140" t="s">
        <v>398</v>
      </c>
      <c r="F190" s="141">
        <v>0.9</v>
      </c>
      <c r="G190" s="141">
        <v>0.9</v>
      </c>
      <c r="H190" s="142" t="s">
        <v>235</v>
      </c>
    </row>
    <row r="191" spans="2:8" s="20" customFormat="1" ht="95.25" customHeight="1">
      <c r="B191" s="140" t="s">
        <v>402</v>
      </c>
      <c r="C191" s="140" t="s">
        <v>396</v>
      </c>
      <c r="D191" s="140" t="s">
        <v>403</v>
      </c>
      <c r="E191" s="140" t="s">
        <v>398</v>
      </c>
      <c r="F191" s="141">
        <v>0.9</v>
      </c>
      <c r="G191" s="141">
        <v>0.9</v>
      </c>
      <c r="H191" s="140" t="s">
        <v>404</v>
      </c>
    </row>
    <row r="192" spans="2:8" s="20" customFormat="1" ht="80.25" customHeight="1">
      <c r="B192" s="140" t="s">
        <v>405</v>
      </c>
      <c r="C192" s="140" t="s">
        <v>406</v>
      </c>
      <c r="D192" s="140" t="s">
        <v>407</v>
      </c>
      <c r="E192" s="140" t="s">
        <v>398</v>
      </c>
      <c r="F192" s="141">
        <v>1</v>
      </c>
      <c r="G192" s="141">
        <v>0.95</v>
      </c>
      <c r="H192" s="142" t="s">
        <v>408</v>
      </c>
    </row>
    <row r="193" spans="2:8" s="20" customFormat="1" ht="60.75" customHeight="1">
      <c r="B193" s="140" t="s">
        <v>409</v>
      </c>
      <c r="C193" s="140" t="s">
        <v>410</v>
      </c>
      <c r="D193" s="140" t="s">
        <v>411</v>
      </c>
      <c r="E193" s="140" t="s">
        <v>412</v>
      </c>
      <c r="F193" s="141">
        <v>1</v>
      </c>
      <c r="G193" s="141">
        <v>0.95</v>
      </c>
      <c r="H193" s="142" t="s">
        <v>413</v>
      </c>
    </row>
    <row r="194" spans="2:8" s="20" customFormat="1" ht="270" customHeight="1">
      <c r="B194" s="140" t="s">
        <v>390</v>
      </c>
      <c r="C194" s="140" t="s">
        <v>391</v>
      </c>
      <c r="D194" s="140" t="s">
        <v>392</v>
      </c>
      <c r="E194" s="140" t="s">
        <v>538</v>
      </c>
      <c r="F194" s="141" t="s">
        <v>685</v>
      </c>
      <c r="G194" s="141" t="s">
        <v>539</v>
      </c>
      <c r="H194" s="142" t="s">
        <v>393</v>
      </c>
    </row>
    <row r="195" spans="2:8" s="20" customFormat="1" ht="161.25" customHeight="1">
      <c r="B195" s="134" t="s">
        <v>379</v>
      </c>
      <c r="C195" s="134" t="s">
        <v>380</v>
      </c>
      <c r="D195" s="230" t="s">
        <v>378</v>
      </c>
      <c r="E195" s="134" t="s">
        <v>381</v>
      </c>
      <c r="F195" s="135">
        <v>0.66</v>
      </c>
      <c r="G195" s="134" t="s">
        <v>532</v>
      </c>
      <c r="H195" s="44" t="s">
        <v>533</v>
      </c>
    </row>
    <row r="196" spans="2:8" s="20" customFormat="1" ht="172.5" customHeight="1">
      <c r="B196" s="134" t="s">
        <v>382</v>
      </c>
      <c r="C196" s="134" t="s">
        <v>383</v>
      </c>
      <c r="D196" s="231"/>
      <c r="E196" s="134" t="s">
        <v>384</v>
      </c>
      <c r="F196" s="135">
        <v>0.66</v>
      </c>
      <c r="G196" s="134" t="s">
        <v>534</v>
      </c>
      <c r="H196" s="44" t="s">
        <v>535</v>
      </c>
    </row>
    <row r="197" spans="2:8" s="20" customFormat="1" ht="119.25" customHeight="1">
      <c r="B197" s="134" t="s">
        <v>385</v>
      </c>
      <c r="C197" s="134" t="s">
        <v>386</v>
      </c>
      <c r="D197" s="231"/>
      <c r="E197" s="134" t="s">
        <v>387</v>
      </c>
      <c r="F197" s="135">
        <v>1</v>
      </c>
      <c r="G197" s="135" t="s">
        <v>531</v>
      </c>
      <c r="H197" s="44" t="s">
        <v>536</v>
      </c>
    </row>
    <row r="198" spans="2:8" s="20" customFormat="1" ht="115.5" customHeight="1">
      <c r="B198" s="134" t="s">
        <v>388</v>
      </c>
      <c r="C198" s="134" t="s">
        <v>389</v>
      </c>
      <c r="D198" s="231"/>
      <c r="E198" s="134" t="s">
        <v>387</v>
      </c>
      <c r="F198" s="135">
        <v>1</v>
      </c>
      <c r="G198" s="135" t="s">
        <v>531</v>
      </c>
      <c r="H198" s="44" t="s">
        <v>537</v>
      </c>
    </row>
    <row r="199" spans="2:8" s="20" customFormat="1" ht="82.5" customHeight="1">
      <c r="B199" s="143" t="s">
        <v>540</v>
      </c>
      <c r="C199" s="143" t="s">
        <v>541</v>
      </c>
      <c r="D199" s="143" t="s">
        <v>542</v>
      </c>
      <c r="E199" s="191" t="s">
        <v>786</v>
      </c>
      <c r="F199" s="144">
        <v>1</v>
      </c>
      <c r="G199" s="143" t="s">
        <v>543</v>
      </c>
      <c r="H199" s="143" t="s">
        <v>369</v>
      </c>
    </row>
    <row r="200" spans="2:8" s="20" customFormat="1" ht="66.75" customHeight="1">
      <c r="B200" s="143" t="s">
        <v>544</v>
      </c>
      <c r="C200" s="143" t="s">
        <v>545</v>
      </c>
      <c r="D200" s="143" t="s">
        <v>546</v>
      </c>
      <c r="E200" s="191" t="s">
        <v>786</v>
      </c>
      <c r="F200" s="144">
        <v>1</v>
      </c>
      <c r="G200" s="143" t="s">
        <v>547</v>
      </c>
      <c r="H200" s="143" t="s">
        <v>394</v>
      </c>
    </row>
    <row r="201" spans="2:8" s="20" customFormat="1" ht="89.25" customHeight="1">
      <c r="B201" s="143" t="s">
        <v>548</v>
      </c>
      <c r="C201" s="143" t="s">
        <v>549</v>
      </c>
      <c r="D201" s="143" t="s">
        <v>550</v>
      </c>
      <c r="E201" s="143" t="s">
        <v>551</v>
      </c>
      <c r="F201" s="144">
        <v>1</v>
      </c>
      <c r="G201" s="143" t="s">
        <v>552</v>
      </c>
      <c r="H201" s="143" t="s">
        <v>395</v>
      </c>
    </row>
    <row r="202" spans="2:8" s="20" customFormat="1" ht="105">
      <c r="B202" s="143" t="s">
        <v>686</v>
      </c>
      <c r="C202" s="143" t="s">
        <v>553</v>
      </c>
      <c r="D202" s="143" t="s">
        <v>554</v>
      </c>
      <c r="E202" s="191" t="s">
        <v>786</v>
      </c>
      <c r="F202" s="144">
        <v>1</v>
      </c>
      <c r="G202" s="143" t="s">
        <v>555</v>
      </c>
      <c r="H202" s="143" t="s">
        <v>369</v>
      </c>
    </row>
    <row r="203" spans="2:8" s="20" customFormat="1" ht="75">
      <c r="B203" s="143" t="s">
        <v>556</v>
      </c>
      <c r="C203" s="143" t="s">
        <v>557</v>
      </c>
      <c r="D203" s="143" t="s">
        <v>558</v>
      </c>
      <c r="E203" s="143" t="s">
        <v>559</v>
      </c>
      <c r="F203" s="144">
        <v>1</v>
      </c>
      <c r="G203" s="143" t="s">
        <v>560</v>
      </c>
      <c r="H203" s="143" t="s">
        <v>561</v>
      </c>
    </row>
    <row r="204" spans="2:8" s="20" customFormat="1" ht="99.75" customHeight="1">
      <c r="B204" s="143" t="s">
        <v>562</v>
      </c>
      <c r="C204" s="143" t="s">
        <v>563</v>
      </c>
      <c r="D204" s="143" t="s">
        <v>564</v>
      </c>
      <c r="E204" s="143" t="s">
        <v>371</v>
      </c>
      <c r="F204" s="144">
        <v>1</v>
      </c>
      <c r="G204" s="143" t="s">
        <v>565</v>
      </c>
      <c r="H204" s="143" t="s">
        <v>566</v>
      </c>
    </row>
    <row r="205" spans="2:8" s="20" customFormat="1" ht="102.75" customHeight="1">
      <c r="B205" s="145" t="s">
        <v>567</v>
      </c>
      <c r="C205" s="145" t="s">
        <v>568</v>
      </c>
      <c r="D205" s="145" t="s">
        <v>569</v>
      </c>
      <c r="E205" s="145" t="s">
        <v>570</v>
      </c>
      <c r="F205" s="146">
        <v>1</v>
      </c>
      <c r="G205" s="146" t="s">
        <v>571</v>
      </c>
      <c r="H205" s="142" t="s">
        <v>572</v>
      </c>
    </row>
    <row r="206" spans="2:8" s="20" customFormat="1" ht="103.5" customHeight="1">
      <c r="B206" s="149" t="s">
        <v>573</v>
      </c>
      <c r="C206" s="149" t="s">
        <v>574</v>
      </c>
      <c r="D206" s="149" t="s">
        <v>575</v>
      </c>
      <c r="E206" s="149" t="s">
        <v>371</v>
      </c>
      <c r="F206" s="150">
        <v>1</v>
      </c>
      <c r="G206" s="150" t="s">
        <v>576</v>
      </c>
      <c r="H206" s="149" t="s">
        <v>577</v>
      </c>
    </row>
    <row r="207" spans="2:8" s="20" customFormat="1" ht="393.75" customHeight="1">
      <c r="B207" s="75"/>
      <c r="C207" s="147"/>
      <c r="D207" s="154" t="s">
        <v>414</v>
      </c>
      <c r="E207" s="147"/>
      <c r="F207" s="147"/>
      <c r="G207" s="147"/>
      <c r="H207" s="148"/>
    </row>
    <row r="208" spans="2:8" s="20" customFormat="1" ht="327.75" customHeight="1">
      <c r="B208" s="151"/>
      <c r="C208" s="152"/>
      <c r="D208" s="156"/>
      <c r="E208" s="152"/>
      <c r="F208" s="152"/>
      <c r="G208" s="152"/>
      <c r="H208" s="153"/>
    </row>
    <row r="209" spans="1:8" s="20" customFormat="1" ht="318.75" customHeight="1">
      <c r="B209" s="151"/>
      <c r="C209" s="152"/>
      <c r="D209" s="152"/>
      <c r="E209" s="152"/>
      <c r="F209" s="152"/>
      <c r="G209" s="152"/>
      <c r="H209" s="153"/>
    </row>
    <row r="210" spans="1:8" s="20" customFormat="1" ht="286.5" customHeight="1">
      <c r="B210" s="133"/>
      <c r="C210" s="130"/>
      <c r="D210" s="130"/>
      <c r="E210" s="130"/>
      <c r="F210" s="131"/>
      <c r="G210" s="130"/>
      <c r="H210" s="132"/>
    </row>
    <row r="211" spans="1:8" s="3" customFormat="1" ht="16.5">
      <c r="B211" s="240" t="s">
        <v>71</v>
      </c>
      <c r="C211" s="241"/>
      <c r="D211" s="241"/>
      <c r="E211" s="241"/>
      <c r="F211" s="241"/>
      <c r="G211" s="241"/>
      <c r="H211" s="242"/>
    </row>
    <row r="212" spans="1:8" s="3" customFormat="1" ht="31.5">
      <c r="B212" s="40" t="s">
        <v>22</v>
      </c>
      <c r="C212" s="40" t="s">
        <v>23</v>
      </c>
      <c r="D212" s="11" t="s">
        <v>53</v>
      </c>
      <c r="E212" s="40" t="s">
        <v>24</v>
      </c>
      <c r="F212" s="40" t="s">
        <v>25</v>
      </c>
      <c r="G212" s="35" t="s">
        <v>26</v>
      </c>
      <c r="H212" s="40" t="s">
        <v>27</v>
      </c>
    </row>
    <row r="213" spans="1:8" s="3" customFormat="1" ht="75">
      <c r="A213" s="20"/>
      <c r="B213" s="170">
        <v>448425</v>
      </c>
      <c r="C213" s="55" t="s">
        <v>739</v>
      </c>
      <c r="D213" s="57">
        <v>45495</v>
      </c>
      <c r="E213" s="54">
        <v>120000000</v>
      </c>
      <c r="F213" s="7" t="s">
        <v>687</v>
      </c>
      <c r="G213" s="7" t="s">
        <v>688</v>
      </c>
      <c r="H213" s="65" t="s">
        <v>689</v>
      </c>
    </row>
    <row r="214" spans="1:8" s="3" customFormat="1" ht="75">
      <c r="A214" s="20"/>
      <c r="B214" s="169">
        <v>440039</v>
      </c>
      <c r="C214" s="55" t="s">
        <v>740</v>
      </c>
      <c r="D214" s="57">
        <v>45495</v>
      </c>
      <c r="E214" s="54">
        <v>164662000</v>
      </c>
      <c r="F214" s="56" t="s">
        <v>690</v>
      </c>
      <c r="G214" s="7" t="s">
        <v>691</v>
      </c>
      <c r="H214" s="56" t="s">
        <v>692</v>
      </c>
    </row>
    <row r="215" spans="1:8" s="3" customFormat="1" ht="75">
      <c r="A215" s="20"/>
      <c r="B215" s="169">
        <v>452292</v>
      </c>
      <c r="C215" s="55" t="s">
        <v>741</v>
      </c>
      <c r="D215" s="57">
        <v>45499</v>
      </c>
      <c r="E215" s="54">
        <v>104000000</v>
      </c>
      <c r="F215" s="56" t="s">
        <v>693</v>
      </c>
      <c r="G215" s="7" t="s">
        <v>688</v>
      </c>
      <c r="H215" s="56" t="s">
        <v>694</v>
      </c>
    </row>
    <row r="216" spans="1:8" s="3" customFormat="1" ht="75">
      <c r="A216" s="20"/>
      <c r="B216" s="169">
        <v>448613</v>
      </c>
      <c r="C216" s="55" t="s">
        <v>742</v>
      </c>
      <c r="D216" s="57">
        <v>45503</v>
      </c>
      <c r="E216" s="54">
        <v>350000000</v>
      </c>
      <c r="F216" s="56" t="s">
        <v>695</v>
      </c>
      <c r="G216" s="7" t="s">
        <v>688</v>
      </c>
      <c r="H216" s="56" t="s">
        <v>696</v>
      </c>
    </row>
    <row r="217" spans="1:8" s="3" customFormat="1" ht="90">
      <c r="A217" s="20"/>
      <c r="B217" s="169">
        <v>450178</v>
      </c>
      <c r="C217" s="55" t="s">
        <v>743</v>
      </c>
      <c r="D217" s="57">
        <v>45503</v>
      </c>
      <c r="E217" s="54">
        <v>84000000</v>
      </c>
      <c r="F217" s="56" t="s">
        <v>697</v>
      </c>
      <c r="G217" s="7" t="s">
        <v>688</v>
      </c>
      <c r="H217" s="56" t="s">
        <v>698</v>
      </c>
    </row>
    <row r="218" spans="1:8" s="3" customFormat="1" ht="75">
      <c r="A218" s="20"/>
      <c r="B218" s="169">
        <v>451010</v>
      </c>
      <c r="C218" s="55" t="s">
        <v>744</v>
      </c>
      <c r="D218" s="57">
        <v>45502</v>
      </c>
      <c r="E218" s="54">
        <v>479646122</v>
      </c>
      <c r="F218" s="56" t="s">
        <v>513</v>
      </c>
      <c r="G218" s="7" t="s">
        <v>691</v>
      </c>
      <c r="H218" s="56" t="s">
        <v>699</v>
      </c>
    </row>
    <row r="219" spans="1:8" s="3" customFormat="1" ht="75">
      <c r="A219" s="20"/>
      <c r="B219" s="169">
        <v>440196</v>
      </c>
      <c r="C219" s="55" t="s">
        <v>745</v>
      </c>
      <c r="D219" s="57">
        <v>45516</v>
      </c>
      <c r="E219" s="54">
        <v>749030922</v>
      </c>
      <c r="F219" s="56" t="s">
        <v>513</v>
      </c>
      <c r="G219" s="7" t="s">
        <v>691</v>
      </c>
      <c r="H219" s="56" t="s">
        <v>700</v>
      </c>
    </row>
    <row r="220" spans="1:8" s="3" customFormat="1" ht="75">
      <c r="A220" s="20"/>
      <c r="B220" s="169">
        <v>448424</v>
      </c>
      <c r="C220" s="55" t="s">
        <v>746</v>
      </c>
      <c r="D220" s="57">
        <v>45520</v>
      </c>
      <c r="E220" s="54">
        <v>200000000</v>
      </c>
      <c r="F220" s="56" t="s">
        <v>687</v>
      </c>
      <c r="G220" s="7" t="s">
        <v>691</v>
      </c>
      <c r="H220" s="56" t="s">
        <v>701</v>
      </c>
    </row>
    <row r="221" spans="1:8" s="3" customFormat="1" ht="75">
      <c r="A221" s="20"/>
      <c r="B221" s="169">
        <v>448424</v>
      </c>
      <c r="C221" s="55" t="s">
        <v>746</v>
      </c>
      <c r="D221" s="57">
        <v>45520</v>
      </c>
      <c r="E221" s="54">
        <v>50000000</v>
      </c>
      <c r="F221" s="56" t="s">
        <v>687</v>
      </c>
      <c r="G221" s="7" t="s">
        <v>688</v>
      </c>
      <c r="H221" s="56" t="s">
        <v>701</v>
      </c>
    </row>
    <row r="222" spans="1:8" s="3" customFormat="1" ht="75">
      <c r="A222" s="20"/>
      <c r="B222" s="169">
        <v>440060</v>
      </c>
      <c r="C222" s="55" t="s">
        <v>747</v>
      </c>
      <c r="D222" s="57">
        <v>45534</v>
      </c>
      <c r="E222" s="54">
        <v>204000000</v>
      </c>
      <c r="F222" s="56" t="s">
        <v>702</v>
      </c>
      <c r="G222" s="7" t="s">
        <v>688</v>
      </c>
      <c r="H222" s="56" t="s">
        <v>703</v>
      </c>
    </row>
    <row r="223" spans="1:8" s="3" customFormat="1" ht="75">
      <c r="A223" s="20"/>
      <c r="B223" s="169">
        <v>450666</v>
      </c>
      <c r="C223" s="55" t="s">
        <v>748</v>
      </c>
      <c r="D223" s="57">
        <v>45531</v>
      </c>
      <c r="E223" s="54">
        <v>23974352</v>
      </c>
      <c r="F223" s="56" t="s">
        <v>704</v>
      </c>
      <c r="G223" s="7" t="s">
        <v>691</v>
      </c>
      <c r="H223" s="56" t="s">
        <v>705</v>
      </c>
    </row>
    <row r="224" spans="1:8" s="3" customFormat="1" ht="75">
      <c r="A224" s="20"/>
      <c r="B224" s="169">
        <v>448303</v>
      </c>
      <c r="C224" s="55" t="s">
        <v>749</v>
      </c>
      <c r="D224" s="57">
        <v>45532</v>
      </c>
      <c r="E224" s="54">
        <v>12000000</v>
      </c>
      <c r="F224" s="56" t="s">
        <v>706</v>
      </c>
      <c r="G224" s="7" t="s">
        <v>688</v>
      </c>
      <c r="H224" s="56" t="s">
        <v>707</v>
      </c>
    </row>
    <row r="225" spans="1:8" s="3" customFormat="1" ht="75">
      <c r="A225" s="20"/>
      <c r="B225" s="169">
        <v>448394</v>
      </c>
      <c r="C225" s="55" t="s">
        <v>750</v>
      </c>
      <c r="D225" s="57">
        <v>45531</v>
      </c>
      <c r="E225" s="54">
        <v>74970000</v>
      </c>
      <c r="F225" s="56" t="s">
        <v>708</v>
      </c>
      <c r="G225" s="7" t="s">
        <v>688</v>
      </c>
      <c r="H225" s="56" t="s">
        <v>709</v>
      </c>
    </row>
    <row r="226" spans="1:8" s="3" customFormat="1" ht="75">
      <c r="A226" s="20"/>
      <c r="B226" s="169">
        <v>448645</v>
      </c>
      <c r="C226" s="55" t="s">
        <v>751</v>
      </c>
      <c r="D226" s="57">
        <v>45526</v>
      </c>
      <c r="E226" s="54">
        <v>983392755</v>
      </c>
      <c r="F226" s="56" t="s">
        <v>710</v>
      </c>
      <c r="G226" s="7" t="s">
        <v>688</v>
      </c>
      <c r="H226" s="56" t="s">
        <v>711</v>
      </c>
    </row>
    <row r="227" spans="1:8" s="3" customFormat="1" ht="75">
      <c r="A227" s="20"/>
      <c r="B227" s="169">
        <v>448232</v>
      </c>
      <c r="C227" s="55" t="s">
        <v>752</v>
      </c>
      <c r="D227" s="57">
        <v>45533</v>
      </c>
      <c r="E227" s="54">
        <v>1350000000</v>
      </c>
      <c r="F227" s="56" t="s">
        <v>712</v>
      </c>
      <c r="G227" s="7" t="s">
        <v>688</v>
      </c>
      <c r="H227" s="56" t="s">
        <v>713</v>
      </c>
    </row>
    <row r="228" spans="1:8" s="3" customFormat="1" ht="89.25" customHeight="1">
      <c r="A228" s="20"/>
      <c r="B228" s="169">
        <v>448555</v>
      </c>
      <c r="C228" s="55" t="s">
        <v>753</v>
      </c>
      <c r="D228" s="57">
        <v>45538</v>
      </c>
      <c r="E228" s="54">
        <v>25000000</v>
      </c>
      <c r="F228" s="56" t="s">
        <v>714</v>
      </c>
      <c r="G228" s="7" t="s">
        <v>688</v>
      </c>
      <c r="H228" s="56" t="s">
        <v>715</v>
      </c>
    </row>
    <row r="229" spans="1:8" s="3" customFormat="1" ht="87" customHeight="1">
      <c r="A229" s="20"/>
      <c r="B229" s="169">
        <v>448533</v>
      </c>
      <c r="C229" s="55" t="s">
        <v>754</v>
      </c>
      <c r="D229" s="57">
        <v>45541</v>
      </c>
      <c r="E229" s="54">
        <v>173208710</v>
      </c>
      <c r="F229" s="56" t="s">
        <v>716</v>
      </c>
      <c r="G229" s="7" t="s">
        <v>688</v>
      </c>
      <c r="H229" s="56" t="s">
        <v>717</v>
      </c>
    </row>
    <row r="230" spans="1:8" s="3" customFormat="1" ht="85.5" customHeight="1">
      <c r="A230" s="20"/>
      <c r="B230" s="169">
        <v>448231</v>
      </c>
      <c r="C230" s="55" t="s">
        <v>755</v>
      </c>
      <c r="D230" s="57">
        <v>45537</v>
      </c>
      <c r="E230" s="54">
        <v>650000000</v>
      </c>
      <c r="F230" s="56" t="s">
        <v>718</v>
      </c>
      <c r="G230" s="7" t="s">
        <v>688</v>
      </c>
      <c r="H230" s="56" t="s">
        <v>719</v>
      </c>
    </row>
    <row r="231" spans="1:8" s="3" customFormat="1" ht="90" customHeight="1">
      <c r="A231" s="20"/>
      <c r="B231" s="169">
        <v>448554</v>
      </c>
      <c r="C231" s="55" t="s">
        <v>756</v>
      </c>
      <c r="D231" s="57">
        <v>45562</v>
      </c>
      <c r="E231" s="54">
        <v>54536066</v>
      </c>
      <c r="F231" s="56" t="s">
        <v>720</v>
      </c>
      <c r="G231" s="7" t="s">
        <v>688</v>
      </c>
      <c r="H231" s="56" t="s">
        <v>721</v>
      </c>
    </row>
    <row r="232" spans="1:8" s="3" customFormat="1" ht="93" customHeight="1">
      <c r="A232" s="20"/>
      <c r="B232" s="169">
        <v>448373</v>
      </c>
      <c r="C232" s="55" t="s">
        <v>757</v>
      </c>
      <c r="D232" s="57">
        <v>45545</v>
      </c>
      <c r="E232" s="54">
        <v>120000000</v>
      </c>
      <c r="F232" s="56" t="s">
        <v>722</v>
      </c>
      <c r="G232" s="7" t="s">
        <v>688</v>
      </c>
      <c r="H232" s="56" t="s">
        <v>723</v>
      </c>
    </row>
    <row r="233" spans="1:8" s="3" customFormat="1" ht="105.75" customHeight="1">
      <c r="A233" s="20"/>
      <c r="B233" s="169">
        <v>448286</v>
      </c>
      <c r="C233" s="55" t="s">
        <v>758</v>
      </c>
      <c r="D233" s="57">
        <v>45537</v>
      </c>
      <c r="E233" s="54">
        <v>60000000</v>
      </c>
      <c r="F233" s="56" t="s">
        <v>724</v>
      </c>
      <c r="G233" s="7" t="s">
        <v>688</v>
      </c>
      <c r="H233" s="56" t="s">
        <v>725</v>
      </c>
    </row>
    <row r="234" spans="1:8" s="3" customFormat="1" ht="108.75" customHeight="1">
      <c r="A234" s="20"/>
      <c r="B234" s="169">
        <v>448287</v>
      </c>
      <c r="C234" s="55" t="s">
        <v>759</v>
      </c>
      <c r="D234" s="57">
        <v>45561</v>
      </c>
      <c r="E234" s="54">
        <v>24000000</v>
      </c>
      <c r="F234" s="56" t="s">
        <v>514</v>
      </c>
      <c r="G234" s="7" t="s">
        <v>688</v>
      </c>
      <c r="H234" s="56" t="s">
        <v>726</v>
      </c>
    </row>
    <row r="235" spans="1:8" s="3" customFormat="1" ht="109.5" customHeight="1">
      <c r="A235" s="20"/>
      <c r="B235" s="169">
        <v>448604</v>
      </c>
      <c r="C235" s="55" t="s">
        <v>760</v>
      </c>
      <c r="D235" s="57">
        <v>45568</v>
      </c>
      <c r="E235" s="54">
        <v>328401000</v>
      </c>
      <c r="F235" s="56" t="s">
        <v>727</v>
      </c>
      <c r="G235" s="7" t="s">
        <v>688</v>
      </c>
      <c r="H235" s="56" t="s">
        <v>728</v>
      </c>
    </row>
    <row r="236" spans="1:8" s="3" customFormat="1" ht="111.75" customHeight="1">
      <c r="A236" s="20">
        <f t="shared" ref="A236:A240" si="1">A235+1</f>
        <v>1</v>
      </c>
      <c r="B236" s="169">
        <v>448201</v>
      </c>
      <c r="C236" s="55" t="s">
        <v>761</v>
      </c>
      <c r="D236" s="57">
        <v>45558</v>
      </c>
      <c r="E236" s="54">
        <v>80000000</v>
      </c>
      <c r="F236" s="56" t="s">
        <v>729</v>
      </c>
      <c r="G236" s="7" t="s">
        <v>688</v>
      </c>
      <c r="H236" s="56" t="s">
        <v>730</v>
      </c>
    </row>
    <row r="237" spans="1:8" s="3" customFormat="1" ht="96.75" customHeight="1">
      <c r="A237" s="20">
        <f t="shared" si="1"/>
        <v>2</v>
      </c>
      <c r="B237" s="169">
        <v>448236</v>
      </c>
      <c r="C237" s="55" t="s">
        <v>762</v>
      </c>
      <c r="D237" s="57">
        <v>45561</v>
      </c>
      <c r="E237" s="54">
        <v>100000000</v>
      </c>
      <c r="F237" s="56" t="s">
        <v>731</v>
      </c>
      <c r="G237" s="7" t="s">
        <v>688</v>
      </c>
      <c r="H237" s="56" t="s">
        <v>732</v>
      </c>
    </row>
    <row r="238" spans="1:8" s="3" customFormat="1" ht="139.5" customHeight="1">
      <c r="A238" s="20">
        <f t="shared" si="1"/>
        <v>3</v>
      </c>
      <c r="B238" s="169">
        <v>448374</v>
      </c>
      <c r="C238" s="55" t="s">
        <v>763</v>
      </c>
      <c r="D238" s="57">
        <v>45572</v>
      </c>
      <c r="E238" s="54">
        <v>27500000</v>
      </c>
      <c r="F238" s="56" t="s">
        <v>733</v>
      </c>
      <c r="G238" s="7" t="s">
        <v>688</v>
      </c>
      <c r="H238" s="56" t="s">
        <v>734</v>
      </c>
    </row>
    <row r="239" spans="1:8" s="3" customFormat="1" ht="107.25" customHeight="1">
      <c r="A239" s="20">
        <f t="shared" si="1"/>
        <v>4</v>
      </c>
      <c r="B239" s="169">
        <v>448552</v>
      </c>
      <c r="C239" s="55" t="s">
        <v>764</v>
      </c>
      <c r="D239" s="57">
        <v>45560</v>
      </c>
      <c r="E239" s="54">
        <v>452045286</v>
      </c>
      <c r="F239" s="56" t="s">
        <v>735</v>
      </c>
      <c r="G239" s="7" t="s">
        <v>688</v>
      </c>
      <c r="H239" s="56" t="s">
        <v>736</v>
      </c>
    </row>
    <row r="240" spans="1:8" s="3" customFormat="1" ht="101.25" customHeight="1">
      <c r="A240" s="20">
        <f t="shared" si="1"/>
        <v>5</v>
      </c>
      <c r="B240" s="169">
        <v>448905</v>
      </c>
      <c r="C240" s="55" t="s">
        <v>765</v>
      </c>
      <c r="D240" s="57">
        <v>45561</v>
      </c>
      <c r="E240" s="54">
        <v>110000000</v>
      </c>
      <c r="F240" s="56" t="s">
        <v>737</v>
      </c>
      <c r="G240" s="7" t="s">
        <v>688</v>
      </c>
      <c r="H240" s="56" t="s">
        <v>738</v>
      </c>
    </row>
    <row r="241" spans="2:10" s="3" customFormat="1" ht="397.5" customHeight="1">
      <c r="B241" s="73"/>
      <c r="C241" s="58"/>
      <c r="D241" s="59"/>
      <c r="E241" s="74"/>
      <c r="F241" s="60"/>
      <c r="G241" s="61"/>
      <c r="H241" s="62"/>
      <c r="J241" s="123"/>
    </row>
    <row r="242" spans="2:10" ht="16.5">
      <c r="B242" s="240" t="s">
        <v>72</v>
      </c>
      <c r="C242" s="241"/>
      <c r="D242" s="241"/>
      <c r="E242" s="241"/>
      <c r="F242" s="241"/>
      <c r="G242" s="241"/>
      <c r="H242" s="242"/>
    </row>
    <row r="243" spans="2:10" ht="49.5">
      <c r="B243" s="372" t="s">
        <v>70</v>
      </c>
      <c r="C243" s="373"/>
      <c r="D243" s="15" t="s">
        <v>16</v>
      </c>
      <c r="E243" s="15" t="s">
        <v>28</v>
      </c>
      <c r="F243" s="16" t="s">
        <v>587</v>
      </c>
      <c r="G243" s="15" t="s">
        <v>29</v>
      </c>
      <c r="H243" s="64" t="s">
        <v>30</v>
      </c>
    </row>
    <row r="244" spans="2:10" ht="39.75" customHeight="1">
      <c r="B244" s="118">
        <v>100</v>
      </c>
      <c r="C244" s="7"/>
      <c r="D244" s="63" t="s">
        <v>419</v>
      </c>
      <c r="E244" s="8">
        <f>SUM(E245:E249)</f>
        <v>168543414241</v>
      </c>
      <c r="F244" s="8">
        <v>111217533059</v>
      </c>
      <c r="G244" s="8">
        <f>E244-F244</f>
        <v>57325881182</v>
      </c>
      <c r="H244" s="524" t="s">
        <v>99</v>
      </c>
    </row>
    <row r="245" spans="2:10" ht="39.950000000000003" customHeight="1">
      <c r="B245" s="7"/>
      <c r="C245" s="7">
        <v>110</v>
      </c>
      <c r="D245" s="56" t="s">
        <v>420</v>
      </c>
      <c r="E245" s="9">
        <v>104788196838</v>
      </c>
      <c r="F245" s="8">
        <v>67851162455</v>
      </c>
      <c r="G245" s="9">
        <v>36937034383</v>
      </c>
      <c r="H245" s="525"/>
    </row>
    <row r="246" spans="2:10" ht="39.950000000000003" customHeight="1">
      <c r="B246" s="7"/>
      <c r="C246" s="7">
        <v>120</v>
      </c>
      <c r="D246" s="56" t="s">
        <v>421</v>
      </c>
      <c r="E246" s="9">
        <v>2835600000</v>
      </c>
      <c r="F246" s="8">
        <v>2031180000</v>
      </c>
      <c r="G246" s="9">
        <v>804420000</v>
      </c>
      <c r="H246" s="525"/>
    </row>
    <row r="247" spans="2:10" ht="39.950000000000003" customHeight="1">
      <c r="B247" s="7"/>
      <c r="C247" s="7">
        <v>130</v>
      </c>
      <c r="D247" s="56" t="s">
        <v>422</v>
      </c>
      <c r="E247" s="9">
        <v>37579478172</v>
      </c>
      <c r="F247" s="8">
        <v>24760242244</v>
      </c>
      <c r="G247" s="9">
        <v>12819235928</v>
      </c>
      <c r="H247" s="525"/>
    </row>
    <row r="248" spans="2:10" ht="39.950000000000003" customHeight="1">
      <c r="B248" s="7"/>
      <c r="C248" s="7">
        <v>140</v>
      </c>
      <c r="D248" s="56" t="s">
        <v>423</v>
      </c>
      <c r="E248" s="9">
        <v>20271448765</v>
      </c>
      <c r="F248" s="8">
        <v>14955054775</v>
      </c>
      <c r="G248" s="9">
        <v>5316393990</v>
      </c>
      <c r="H248" s="525"/>
    </row>
    <row r="249" spans="2:10" ht="39.950000000000003" customHeight="1">
      <c r="B249" s="7"/>
      <c r="C249" s="7">
        <v>190</v>
      </c>
      <c r="D249" s="56" t="s">
        <v>424</v>
      </c>
      <c r="E249" s="9">
        <v>3068690466</v>
      </c>
      <c r="F249" s="8">
        <v>1619893585</v>
      </c>
      <c r="G249" s="9">
        <v>1448796881</v>
      </c>
      <c r="H249" s="525"/>
    </row>
    <row r="250" spans="2:10" ht="39.950000000000003" customHeight="1">
      <c r="B250" s="118">
        <v>200</v>
      </c>
      <c r="C250" s="7"/>
      <c r="D250" s="63" t="s">
        <v>425</v>
      </c>
      <c r="E250" s="8">
        <f>SUM(E251:E258)</f>
        <v>104790660387</v>
      </c>
      <c r="F250" s="8">
        <v>28042583135</v>
      </c>
      <c r="G250" s="8">
        <v>76748077252</v>
      </c>
      <c r="H250" s="525"/>
    </row>
    <row r="251" spans="2:10" ht="39.950000000000003" customHeight="1">
      <c r="B251" s="7"/>
      <c r="C251" s="7">
        <v>210</v>
      </c>
      <c r="D251" s="56" t="s">
        <v>426</v>
      </c>
      <c r="E251" s="9">
        <v>9212664906</v>
      </c>
      <c r="F251" s="8">
        <v>4150427898</v>
      </c>
      <c r="G251" s="9">
        <v>5062237008</v>
      </c>
      <c r="H251" s="525"/>
    </row>
    <row r="252" spans="2:10" ht="39.950000000000003" customHeight="1">
      <c r="B252" s="7"/>
      <c r="C252" s="7">
        <v>220</v>
      </c>
      <c r="D252" s="56" t="s">
        <v>427</v>
      </c>
      <c r="E252" s="9">
        <v>893560000</v>
      </c>
      <c r="F252" s="8">
        <v>80394094</v>
      </c>
      <c r="G252" s="9">
        <v>813165906</v>
      </c>
      <c r="H252" s="525"/>
    </row>
    <row r="253" spans="2:10" ht="30" customHeight="1">
      <c r="B253" s="7"/>
      <c r="C253" s="7">
        <v>230</v>
      </c>
      <c r="D253" s="56" t="s">
        <v>428</v>
      </c>
      <c r="E253" s="9">
        <v>5011655431</v>
      </c>
      <c r="F253" s="8">
        <v>2522767891</v>
      </c>
      <c r="G253" s="9">
        <v>2488887540</v>
      </c>
      <c r="H253" s="525"/>
    </row>
    <row r="254" spans="2:10" ht="67.5" customHeight="1">
      <c r="B254" s="7"/>
      <c r="C254" s="7">
        <v>240</v>
      </c>
      <c r="D254" s="56" t="s">
        <v>429</v>
      </c>
      <c r="E254" s="9">
        <v>56334384420</v>
      </c>
      <c r="F254" s="8">
        <v>12603699530</v>
      </c>
      <c r="G254" s="9">
        <v>43730684890</v>
      </c>
      <c r="H254" s="525"/>
    </row>
    <row r="255" spans="2:10" ht="36" customHeight="1">
      <c r="B255" s="7"/>
      <c r="C255" s="7">
        <v>250</v>
      </c>
      <c r="D255" s="56" t="s">
        <v>430</v>
      </c>
      <c r="E255" s="9">
        <v>3526400000</v>
      </c>
      <c r="F255" s="8">
        <v>1662013637</v>
      </c>
      <c r="G255" s="9">
        <v>1864386363</v>
      </c>
      <c r="H255" s="525"/>
    </row>
    <row r="256" spans="2:10" ht="39.950000000000003" customHeight="1">
      <c r="B256" s="7"/>
      <c r="C256" s="7">
        <v>260</v>
      </c>
      <c r="D256" s="56" t="s">
        <v>431</v>
      </c>
      <c r="E256" s="9">
        <v>26394243808</v>
      </c>
      <c r="F256" s="8">
        <v>6679123299</v>
      </c>
      <c r="G256" s="9">
        <v>19715120509</v>
      </c>
      <c r="H256" s="525"/>
    </row>
    <row r="257" spans="2:8" ht="39.950000000000003" customHeight="1">
      <c r="B257" s="7"/>
      <c r="C257" s="7">
        <v>280</v>
      </c>
      <c r="D257" s="56" t="s">
        <v>432</v>
      </c>
      <c r="E257" s="9">
        <v>1156500000</v>
      </c>
      <c r="F257" s="8">
        <v>81665952</v>
      </c>
      <c r="G257" s="9">
        <v>1074834048</v>
      </c>
      <c r="H257" s="525"/>
    </row>
    <row r="258" spans="2:8" ht="55.5" customHeight="1">
      <c r="B258" s="7"/>
      <c r="C258" s="7">
        <v>290</v>
      </c>
      <c r="D258" s="56" t="s">
        <v>433</v>
      </c>
      <c r="E258" s="9">
        <v>2261251822</v>
      </c>
      <c r="F258" s="8">
        <v>262490834</v>
      </c>
      <c r="G258" s="9">
        <v>1998760988</v>
      </c>
      <c r="H258" s="525"/>
    </row>
    <row r="259" spans="2:8" ht="39.950000000000003" customHeight="1">
      <c r="B259" s="118">
        <v>300</v>
      </c>
      <c r="C259" s="7"/>
      <c r="D259" s="63" t="s">
        <v>434</v>
      </c>
      <c r="E259" s="8">
        <f>SUM(E260:E266)</f>
        <v>15027530305</v>
      </c>
      <c r="F259" s="8">
        <v>4628601412</v>
      </c>
      <c r="G259" s="8">
        <v>10398928893</v>
      </c>
      <c r="H259" s="525"/>
    </row>
    <row r="260" spans="2:8" ht="39.950000000000003" customHeight="1">
      <c r="B260" s="7"/>
      <c r="C260" s="7">
        <v>310</v>
      </c>
      <c r="D260" s="56" t="s">
        <v>435</v>
      </c>
      <c r="E260" s="9">
        <v>380582000</v>
      </c>
      <c r="F260" s="8">
        <v>72338715</v>
      </c>
      <c r="G260" s="9">
        <v>308243285</v>
      </c>
      <c r="H260" s="525"/>
    </row>
    <row r="261" spans="2:8" ht="30" customHeight="1">
      <c r="B261" s="7"/>
      <c r="C261" s="7">
        <v>320</v>
      </c>
      <c r="D261" s="56" t="s">
        <v>436</v>
      </c>
      <c r="E261" s="9">
        <v>622529250</v>
      </c>
      <c r="F261" s="8">
        <v>208160536</v>
      </c>
      <c r="G261" s="9">
        <v>414368714</v>
      </c>
      <c r="H261" s="525"/>
    </row>
    <row r="262" spans="2:8" ht="39.950000000000003" customHeight="1">
      <c r="B262" s="7"/>
      <c r="C262" s="7">
        <v>330</v>
      </c>
      <c r="D262" s="56" t="s">
        <v>437</v>
      </c>
      <c r="E262" s="9">
        <v>651070699</v>
      </c>
      <c r="F262" s="8">
        <v>206993229</v>
      </c>
      <c r="G262" s="9">
        <v>444077470</v>
      </c>
      <c r="H262" s="525"/>
    </row>
    <row r="263" spans="2:8" ht="39.950000000000003" customHeight="1">
      <c r="B263" s="7"/>
      <c r="C263" s="7">
        <v>340</v>
      </c>
      <c r="D263" s="56" t="s">
        <v>766</v>
      </c>
      <c r="E263" s="9">
        <v>5779725193</v>
      </c>
      <c r="F263" s="8">
        <v>1499330195</v>
      </c>
      <c r="G263" s="9">
        <v>4280394998</v>
      </c>
      <c r="H263" s="525"/>
    </row>
    <row r="264" spans="2:8" ht="52.5" customHeight="1">
      <c r="B264" s="7"/>
      <c r="C264" s="7">
        <v>350</v>
      </c>
      <c r="D264" s="56" t="s">
        <v>438</v>
      </c>
      <c r="E264" s="9">
        <v>1098504027</v>
      </c>
      <c r="F264" s="8">
        <v>203521234</v>
      </c>
      <c r="G264" s="9">
        <v>894982793</v>
      </c>
      <c r="H264" s="525"/>
    </row>
    <row r="265" spans="2:8" ht="39.950000000000003" customHeight="1">
      <c r="B265" s="7"/>
      <c r="C265" s="7">
        <v>360</v>
      </c>
      <c r="D265" s="56" t="s">
        <v>439</v>
      </c>
      <c r="E265" s="9">
        <v>3945352633</v>
      </c>
      <c r="F265" s="8">
        <v>2086581141</v>
      </c>
      <c r="G265" s="9">
        <v>1858771492</v>
      </c>
      <c r="H265" s="525"/>
    </row>
    <row r="266" spans="2:8" ht="35.25" customHeight="1">
      <c r="B266" s="7"/>
      <c r="C266" s="7">
        <v>390</v>
      </c>
      <c r="D266" s="56" t="s">
        <v>440</v>
      </c>
      <c r="E266" s="9">
        <v>2549766503</v>
      </c>
      <c r="F266" s="8">
        <v>351676362</v>
      </c>
      <c r="G266" s="9">
        <v>2198090141</v>
      </c>
      <c r="H266" s="525"/>
    </row>
    <row r="267" spans="2:8" ht="32.25" customHeight="1">
      <c r="B267" s="118">
        <v>400</v>
      </c>
      <c r="C267" s="7"/>
      <c r="D267" s="63" t="s">
        <v>441</v>
      </c>
      <c r="E267" s="8">
        <v>315000000</v>
      </c>
      <c r="F267" s="8">
        <v>0</v>
      </c>
      <c r="G267" s="8">
        <v>315000000</v>
      </c>
      <c r="H267" s="525"/>
    </row>
    <row r="268" spans="2:8" ht="39.950000000000003" customHeight="1">
      <c r="B268" s="118">
        <v>500</v>
      </c>
      <c r="C268" s="7"/>
      <c r="D268" s="63" t="s">
        <v>442</v>
      </c>
      <c r="E268" s="8">
        <f t="shared" ref="E268" si="2">SUM(E269:E275)</f>
        <v>146624797759</v>
      </c>
      <c r="F268" s="8">
        <v>10080913370</v>
      </c>
      <c r="G268" s="8">
        <v>136543884389</v>
      </c>
      <c r="H268" s="525"/>
    </row>
    <row r="269" spans="2:8" ht="32.25" customHeight="1">
      <c r="B269" s="7"/>
      <c r="C269" s="7">
        <v>510</v>
      </c>
      <c r="D269" s="56" t="s">
        <v>443</v>
      </c>
      <c r="E269" s="9">
        <v>0</v>
      </c>
      <c r="F269" s="8">
        <v>0</v>
      </c>
      <c r="G269" s="9">
        <v>0</v>
      </c>
      <c r="H269" s="525"/>
    </row>
    <row r="270" spans="2:8" ht="28.5" customHeight="1">
      <c r="B270" s="7"/>
      <c r="C270" s="7">
        <v>520</v>
      </c>
      <c r="D270" s="56" t="s">
        <v>444</v>
      </c>
      <c r="E270" s="9">
        <v>32410735088</v>
      </c>
      <c r="F270" s="8">
        <v>3530493580</v>
      </c>
      <c r="G270" s="9">
        <v>28880241508</v>
      </c>
      <c r="H270" s="525"/>
    </row>
    <row r="271" spans="2:8" ht="56.25" customHeight="1">
      <c r="B271" s="7"/>
      <c r="C271" s="7">
        <v>530</v>
      </c>
      <c r="D271" s="56" t="s">
        <v>445</v>
      </c>
      <c r="E271" s="9">
        <v>86138990780</v>
      </c>
      <c r="F271" s="8">
        <v>3137455391</v>
      </c>
      <c r="G271" s="9">
        <v>83001535389</v>
      </c>
      <c r="H271" s="525"/>
    </row>
    <row r="272" spans="2:8" ht="47.25" customHeight="1">
      <c r="B272" s="7"/>
      <c r="C272" s="7">
        <v>540</v>
      </c>
      <c r="D272" s="56" t="s">
        <v>446</v>
      </c>
      <c r="E272" s="9">
        <v>17152551891</v>
      </c>
      <c r="F272" s="8">
        <v>2550253374</v>
      </c>
      <c r="G272" s="9">
        <v>14602298517</v>
      </c>
      <c r="H272" s="525"/>
    </row>
    <row r="273" spans="2:8" ht="49.5" customHeight="1">
      <c r="B273" s="7"/>
      <c r="C273" s="7">
        <v>550</v>
      </c>
      <c r="D273" s="56" t="s">
        <v>447</v>
      </c>
      <c r="E273" s="9">
        <v>80000000</v>
      </c>
      <c r="F273" s="8">
        <v>0</v>
      </c>
      <c r="G273" s="9">
        <v>80000000</v>
      </c>
      <c r="H273" s="525"/>
    </row>
    <row r="274" spans="2:8" ht="42.75" customHeight="1">
      <c r="B274" s="7"/>
      <c r="C274" s="7">
        <v>570</v>
      </c>
      <c r="D274" s="56" t="s">
        <v>448</v>
      </c>
      <c r="E274" s="9">
        <v>7112520000</v>
      </c>
      <c r="F274" s="8">
        <v>802210910</v>
      </c>
      <c r="G274" s="9">
        <v>6310309090</v>
      </c>
      <c r="H274" s="525"/>
    </row>
    <row r="275" spans="2:8" ht="48.75" customHeight="1">
      <c r="B275" s="7"/>
      <c r="C275" s="7">
        <v>590</v>
      </c>
      <c r="D275" s="56" t="s">
        <v>767</v>
      </c>
      <c r="E275" s="9">
        <v>3730000000</v>
      </c>
      <c r="F275" s="8">
        <v>60500115</v>
      </c>
      <c r="G275" s="9">
        <v>3669499885</v>
      </c>
      <c r="H275" s="525"/>
    </row>
    <row r="276" spans="2:8" ht="31.5" customHeight="1">
      <c r="B276" s="118">
        <v>800</v>
      </c>
      <c r="C276" s="7"/>
      <c r="D276" s="63" t="s">
        <v>449</v>
      </c>
      <c r="E276" s="8">
        <f>SUM(E277:E279)</f>
        <v>35548127164</v>
      </c>
      <c r="F276" s="8">
        <v>25077354613</v>
      </c>
      <c r="G276" s="8">
        <v>10470772551</v>
      </c>
      <c r="H276" s="525"/>
    </row>
    <row r="277" spans="2:8" ht="62.25" customHeight="1">
      <c r="B277" s="7"/>
      <c r="C277" s="7">
        <v>810</v>
      </c>
      <c r="D277" s="56" t="s">
        <v>450</v>
      </c>
      <c r="E277" s="9">
        <v>25000000000</v>
      </c>
      <c r="F277" s="8">
        <v>20000000000</v>
      </c>
      <c r="G277" s="9">
        <v>5000000000</v>
      </c>
      <c r="H277" s="525"/>
    </row>
    <row r="278" spans="2:8" ht="48.75" customHeight="1">
      <c r="B278" s="7"/>
      <c r="C278" s="7">
        <v>840</v>
      </c>
      <c r="D278" s="56" t="s">
        <v>451</v>
      </c>
      <c r="E278" s="9">
        <v>3672305000</v>
      </c>
      <c r="F278" s="8">
        <v>831466309</v>
      </c>
      <c r="G278" s="9">
        <v>2840838691</v>
      </c>
      <c r="H278" s="525"/>
    </row>
    <row r="279" spans="2:8" s="20" customFormat="1" ht="52.5" customHeight="1">
      <c r="B279" s="7"/>
      <c r="C279" s="7">
        <v>850</v>
      </c>
      <c r="D279" s="56" t="s">
        <v>452</v>
      </c>
      <c r="E279" s="9">
        <v>6875822164</v>
      </c>
      <c r="F279" s="8">
        <v>4245888304</v>
      </c>
      <c r="G279" s="9">
        <v>2629933860</v>
      </c>
      <c r="H279" s="525"/>
    </row>
    <row r="280" spans="2:8" s="20" customFormat="1" ht="28.5" customHeight="1">
      <c r="B280" s="118">
        <v>900</v>
      </c>
      <c r="C280" s="7"/>
      <c r="D280" s="63" t="s">
        <v>453</v>
      </c>
      <c r="E280" s="8">
        <f>SUM(E281:E283)</f>
        <v>18885830727</v>
      </c>
      <c r="F280" s="8">
        <v>18757136194</v>
      </c>
      <c r="G280" s="8">
        <v>128694533</v>
      </c>
      <c r="H280" s="525"/>
    </row>
    <row r="281" spans="2:8" s="20" customFormat="1" ht="46.5" customHeight="1">
      <c r="B281" s="7"/>
      <c r="C281" s="7">
        <v>910</v>
      </c>
      <c r="D281" s="56" t="s">
        <v>454</v>
      </c>
      <c r="E281" s="9">
        <v>18592047549</v>
      </c>
      <c r="F281" s="8">
        <v>18557142194</v>
      </c>
      <c r="G281" s="9">
        <v>34905355</v>
      </c>
      <c r="H281" s="525"/>
    </row>
    <row r="282" spans="2:8" s="20" customFormat="1" ht="54.75" customHeight="1">
      <c r="B282" s="7"/>
      <c r="C282" s="7">
        <v>920</v>
      </c>
      <c r="D282" s="56" t="s">
        <v>455</v>
      </c>
      <c r="E282" s="9">
        <v>200000000</v>
      </c>
      <c r="F282" s="8">
        <v>199994000</v>
      </c>
      <c r="G282" s="9">
        <v>6000</v>
      </c>
      <c r="H282" s="525"/>
    </row>
    <row r="283" spans="2:8" s="20" customFormat="1" ht="54.75" customHeight="1" thickBot="1">
      <c r="B283" s="202"/>
      <c r="C283" s="203">
        <v>960</v>
      </c>
      <c r="D283" s="204" t="s">
        <v>456</v>
      </c>
      <c r="E283" s="205">
        <v>93783178</v>
      </c>
      <c r="F283" s="171">
        <v>0</v>
      </c>
      <c r="G283" s="205">
        <v>93783178</v>
      </c>
      <c r="H283" s="525"/>
    </row>
    <row r="284" spans="2:8" s="20" customFormat="1" ht="26.25" customHeight="1" thickBot="1">
      <c r="B284" s="521" t="s">
        <v>457</v>
      </c>
      <c r="C284" s="522"/>
      <c r="D284" s="523"/>
      <c r="E284" s="209">
        <f>+E244+E250+E259+E267+E268+E276+E280</f>
        <v>489735360583</v>
      </c>
      <c r="F284" s="209">
        <v>197804121783</v>
      </c>
      <c r="G284" s="210">
        <v>291931238800</v>
      </c>
      <c r="H284" s="526"/>
    </row>
    <row r="285" spans="2:8" s="20" customFormat="1" ht="360" customHeight="1">
      <c r="B285" s="206"/>
      <c r="C285" s="207"/>
      <c r="D285" s="207"/>
      <c r="E285" s="208"/>
      <c r="F285" s="208"/>
      <c r="G285" s="208"/>
      <c r="H285" s="62"/>
    </row>
    <row r="286" spans="2:8" ht="18.75">
      <c r="B286" s="368" t="s">
        <v>329</v>
      </c>
      <c r="C286" s="369"/>
      <c r="D286" s="369"/>
      <c r="E286" s="369"/>
      <c r="F286" s="369"/>
      <c r="G286" s="369"/>
      <c r="H286" s="370"/>
    </row>
    <row r="287" spans="2:8" ht="16.5">
      <c r="B287" s="240" t="s">
        <v>330</v>
      </c>
      <c r="C287" s="241"/>
      <c r="D287" s="241"/>
      <c r="E287" s="241"/>
      <c r="F287" s="241"/>
      <c r="G287" s="241"/>
      <c r="H287" s="242"/>
    </row>
    <row r="288" spans="2:8" ht="15.75" customHeight="1">
      <c r="B288" s="249" t="s">
        <v>148</v>
      </c>
      <c r="C288" s="251"/>
      <c r="D288" s="251"/>
      <c r="E288" s="251"/>
      <c r="F288" s="251"/>
      <c r="G288" s="251"/>
      <c r="H288" s="250"/>
    </row>
    <row r="289" spans="2:8" ht="31.5" customHeight="1">
      <c r="B289" s="35" t="s">
        <v>15</v>
      </c>
      <c r="C289" s="35" t="s">
        <v>32</v>
      </c>
      <c r="D289" s="249" t="s">
        <v>16</v>
      </c>
      <c r="E289" s="250"/>
      <c r="F289" s="249" t="s">
        <v>33</v>
      </c>
      <c r="G289" s="250"/>
      <c r="H289" s="35" t="s">
        <v>34</v>
      </c>
    </row>
    <row r="290" spans="2:8" ht="45" customHeight="1">
      <c r="B290" s="134">
        <v>2</v>
      </c>
      <c r="C290" s="134" t="s">
        <v>103</v>
      </c>
      <c r="D290" s="364" t="s">
        <v>104</v>
      </c>
      <c r="E290" s="365"/>
      <c r="F290" s="480" t="s">
        <v>105</v>
      </c>
      <c r="G290" s="480"/>
      <c r="H290" s="137">
        <v>214381151</v>
      </c>
    </row>
    <row r="291" spans="2:8" ht="45" customHeight="1">
      <c r="B291" s="137">
        <v>3</v>
      </c>
      <c r="C291" s="134" t="s">
        <v>106</v>
      </c>
      <c r="D291" s="364" t="s">
        <v>104</v>
      </c>
      <c r="E291" s="365"/>
      <c r="F291" s="480" t="s">
        <v>107</v>
      </c>
      <c r="G291" s="480"/>
      <c r="H291" s="137">
        <v>216882331</v>
      </c>
    </row>
    <row r="292" spans="2:8" s="3" customFormat="1" ht="45" customHeight="1">
      <c r="B292" s="137">
        <v>4</v>
      </c>
      <c r="C292" s="134" t="s">
        <v>165</v>
      </c>
      <c r="D292" s="364" t="s">
        <v>104</v>
      </c>
      <c r="E292" s="365"/>
      <c r="F292" s="480" t="s">
        <v>166</v>
      </c>
      <c r="G292" s="480"/>
      <c r="H292" s="137">
        <v>214383302</v>
      </c>
    </row>
    <row r="293" spans="2:8" s="3" customFormat="1" ht="15.75" customHeight="1">
      <c r="B293" s="249" t="s">
        <v>279</v>
      </c>
      <c r="C293" s="251"/>
      <c r="D293" s="251"/>
      <c r="E293" s="251"/>
      <c r="F293" s="251"/>
      <c r="G293" s="251"/>
      <c r="H293" s="250"/>
    </row>
    <row r="294" spans="2:8" s="3" customFormat="1" ht="31.5" customHeight="1">
      <c r="B294" s="35" t="s">
        <v>15</v>
      </c>
      <c r="C294" s="35" t="s">
        <v>32</v>
      </c>
      <c r="D294" s="249" t="s">
        <v>16</v>
      </c>
      <c r="E294" s="250"/>
      <c r="F294" s="249" t="s">
        <v>33</v>
      </c>
      <c r="G294" s="250"/>
      <c r="H294" s="35" t="s">
        <v>34</v>
      </c>
    </row>
    <row r="295" spans="2:8" s="3" customFormat="1" ht="58.5" customHeight="1">
      <c r="B295" s="212">
        <v>1</v>
      </c>
      <c r="C295" s="212" t="s">
        <v>194</v>
      </c>
      <c r="D295" s="481" t="s">
        <v>195</v>
      </c>
      <c r="E295" s="481"/>
      <c r="F295" s="482" t="s">
        <v>196</v>
      </c>
      <c r="G295" s="483"/>
      <c r="H295" s="212" t="s">
        <v>197</v>
      </c>
    </row>
    <row r="296" spans="2:8" s="3" customFormat="1" ht="45">
      <c r="B296" s="214">
        <v>2</v>
      </c>
      <c r="C296" s="212" t="s">
        <v>523</v>
      </c>
      <c r="D296" s="481" t="s">
        <v>198</v>
      </c>
      <c r="E296" s="481"/>
      <c r="F296" s="482" t="s">
        <v>199</v>
      </c>
      <c r="G296" s="483"/>
      <c r="H296" s="212" t="s">
        <v>197</v>
      </c>
    </row>
    <row r="297" spans="2:8" s="3" customFormat="1" ht="60" customHeight="1">
      <c r="B297" s="214">
        <v>3</v>
      </c>
      <c r="C297" s="212" t="s">
        <v>200</v>
      </c>
      <c r="D297" s="482" t="s">
        <v>201</v>
      </c>
      <c r="E297" s="483"/>
      <c r="F297" s="482" t="s">
        <v>202</v>
      </c>
      <c r="G297" s="483"/>
      <c r="H297" s="212" t="s">
        <v>203</v>
      </c>
    </row>
    <row r="298" spans="2:8" s="3" customFormat="1" ht="60" customHeight="1">
      <c r="B298" s="214">
        <v>4</v>
      </c>
      <c r="C298" s="212" t="s">
        <v>204</v>
      </c>
      <c r="D298" s="482" t="s">
        <v>201</v>
      </c>
      <c r="E298" s="483"/>
      <c r="F298" s="482" t="s">
        <v>202</v>
      </c>
      <c r="G298" s="483"/>
      <c r="H298" s="212" t="s">
        <v>205</v>
      </c>
    </row>
    <row r="299" spans="2:8" s="3" customFormat="1" ht="51.75" customHeight="1">
      <c r="B299" s="214">
        <v>5</v>
      </c>
      <c r="C299" s="212" t="s">
        <v>206</v>
      </c>
      <c r="D299" s="481" t="s">
        <v>207</v>
      </c>
      <c r="E299" s="481"/>
      <c r="F299" s="481" t="s">
        <v>208</v>
      </c>
      <c r="G299" s="481"/>
      <c r="H299" s="212" t="s">
        <v>524</v>
      </c>
    </row>
    <row r="300" spans="2:8" s="3" customFormat="1" ht="53.25" customHeight="1">
      <c r="B300" s="214">
        <v>6</v>
      </c>
      <c r="C300" s="212" t="s">
        <v>209</v>
      </c>
      <c r="D300" s="481" t="s">
        <v>207</v>
      </c>
      <c r="E300" s="481"/>
      <c r="F300" s="481" t="s">
        <v>210</v>
      </c>
      <c r="G300" s="481"/>
      <c r="H300" s="212" t="s">
        <v>525</v>
      </c>
    </row>
    <row r="301" spans="2:8" s="3" customFormat="1" ht="15.75" customHeight="1">
      <c r="B301" s="249" t="s">
        <v>263</v>
      </c>
      <c r="C301" s="251"/>
      <c r="D301" s="251"/>
      <c r="E301" s="251"/>
      <c r="F301" s="251"/>
      <c r="G301" s="251"/>
      <c r="H301" s="250"/>
    </row>
    <row r="302" spans="2:8" s="3" customFormat="1" ht="31.5" customHeight="1">
      <c r="B302" s="35" t="s">
        <v>15</v>
      </c>
      <c r="C302" s="35" t="s">
        <v>32</v>
      </c>
      <c r="D302" s="249" t="s">
        <v>16</v>
      </c>
      <c r="E302" s="250"/>
      <c r="F302" s="249" t="s">
        <v>33</v>
      </c>
      <c r="G302" s="250"/>
      <c r="H302" s="35" t="s">
        <v>34</v>
      </c>
    </row>
    <row r="303" spans="2:8" s="3" customFormat="1" ht="138" customHeight="1">
      <c r="B303" s="110">
        <v>1</v>
      </c>
      <c r="C303" s="110" t="s">
        <v>417</v>
      </c>
      <c r="D303" s="233" t="str">
        <f>UPPER("Encuesta de satisfación al Cliente - SDNA")</f>
        <v>ENCUESTA DE SATISFACIÓN AL CLIENTE - SDNA</v>
      </c>
      <c r="E303" s="235"/>
      <c r="F303" s="233" t="s">
        <v>248</v>
      </c>
      <c r="G303" s="235"/>
      <c r="H303" s="121" t="s">
        <v>249</v>
      </c>
    </row>
    <row r="304" spans="2:8" s="3" customFormat="1" ht="129.75" customHeight="1">
      <c r="B304" s="110">
        <v>2</v>
      </c>
      <c r="C304" s="110" t="s">
        <v>417</v>
      </c>
      <c r="D304" s="233" t="str">
        <f>UPPER("Registro de Reclamo -SDNA")</f>
        <v>REGISTRO DE RECLAMO -SDNA</v>
      </c>
      <c r="E304" s="235"/>
      <c r="F304" s="233" t="s">
        <v>248</v>
      </c>
      <c r="G304" s="235"/>
      <c r="H304" s="121" t="s">
        <v>250</v>
      </c>
    </row>
    <row r="305" spans="2:8" s="3" customFormat="1" ht="143.25" customHeight="1">
      <c r="B305" s="110">
        <v>3</v>
      </c>
      <c r="C305" s="110" t="s">
        <v>417</v>
      </c>
      <c r="D305" s="233" t="str">
        <f>UPPER("Encuesta de satisfación al Cliente - SAVEC")</f>
        <v>ENCUESTA DE SATISFACIÓN AL CLIENTE - SAVEC</v>
      </c>
      <c r="E305" s="235"/>
      <c r="F305" s="268" t="s">
        <v>177</v>
      </c>
      <c r="G305" s="268"/>
      <c r="H305" s="121" t="s">
        <v>251</v>
      </c>
    </row>
    <row r="306" spans="2:8" s="3" customFormat="1" ht="147" customHeight="1">
      <c r="B306" s="110">
        <v>4</v>
      </c>
      <c r="C306" s="110" t="s">
        <v>417</v>
      </c>
      <c r="D306" s="233" t="str">
        <f>UPPER("Registro de Reclamo - SAVEC")</f>
        <v>REGISTRO DE RECLAMO - SAVEC</v>
      </c>
      <c r="E306" s="235"/>
      <c r="F306" s="268" t="s">
        <v>177</v>
      </c>
      <c r="G306" s="268"/>
      <c r="H306" s="121" t="s">
        <v>252</v>
      </c>
    </row>
    <row r="307" spans="2:8" s="3" customFormat="1" ht="99.75" customHeight="1">
      <c r="B307" s="110">
        <v>5</v>
      </c>
      <c r="C307" s="110" t="s">
        <v>417</v>
      </c>
      <c r="D307" s="233" t="s">
        <v>253</v>
      </c>
      <c r="E307" s="235"/>
      <c r="F307" s="268" t="s">
        <v>254</v>
      </c>
      <c r="G307" s="268"/>
      <c r="H307" s="121" t="s">
        <v>255</v>
      </c>
    </row>
    <row r="308" spans="2:8" s="3" customFormat="1" ht="102" customHeight="1">
      <c r="B308" s="110">
        <v>6</v>
      </c>
      <c r="C308" s="110" t="s">
        <v>417</v>
      </c>
      <c r="D308" s="233" t="s">
        <v>256</v>
      </c>
      <c r="E308" s="235"/>
      <c r="F308" s="268" t="s">
        <v>257</v>
      </c>
      <c r="G308" s="268"/>
      <c r="H308" s="121" t="s">
        <v>258</v>
      </c>
    </row>
    <row r="309" spans="2:8" s="3" customFormat="1" ht="114" customHeight="1">
      <c r="B309" s="110">
        <v>7</v>
      </c>
      <c r="C309" s="110" t="s">
        <v>417</v>
      </c>
      <c r="D309" s="233" t="s">
        <v>259</v>
      </c>
      <c r="E309" s="235"/>
      <c r="F309" s="268" t="s">
        <v>257</v>
      </c>
      <c r="G309" s="268"/>
      <c r="H309" s="121" t="s">
        <v>260</v>
      </c>
    </row>
    <row r="310" spans="2:8" s="3" customFormat="1" ht="120" customHeight="1">
      <c r="B310" s="110">
        <v>8</v>
      </c>
      <c r="C310" s="110" t="s">
        <v>417</v>
      </c>
      <c r="D310" s="233" t="s">
        <v>261</v>
      </c>
      <c r="E310" s="235"/>
      <c r="F310" s="268" t="s">
        <v>257</v>
      </c>
      <c r="G310" s="268"/>
      <c r="H310" s="121" t="s">
        <v>262</v>
      </c>
    </row>
    <row r="311" spans="2:8" ht="15" customHeight="1">
      <c r="B311" s="249" t="s">
        <v>239</v>
      </c>
      <c r="C311" s="251"/>
      <c r="D311" s="251"/>
      <c r="E311" s="251"/>
      <c r="F311" s="251"/>
      <c r="G311" s="251"/>
      <c r="H311" s="250"/>
    </row>
    <row r="312" spans="2:8" s="20" customFormat="1" ht="31.5" customHeight="1">
      <c r="B312" s="35" t="s">
        <v>15</v>
      </c>
      <c r="C312" s="35" t="s">
        <v>32</v>
      </c>
      <c r="D312" s="249" t="s">
        <v>16</v>
      </c>
      <c r="E312" s="250"/>
      <c r="F312" s="249" t="s">
        <v>33</v>
      </c>
      <c r="G312" s="250"/>
      <c r="H312" s="35" t="s">
        <v>34</v>
      </c>
    </row>
    <row r="313" spans="2:8" s="20" customFormat="1" ht="74.25" customHeight="1">
      <c r="B313" s="38">
        <v>1</v>
      </c>
      <c r="C313" s="66" t="s">
        <v>464</v>
      </c>
      <c r="D313" s="467" t="s">
        <v>241</v>
      </c>
      <c r="E313" s="468"/>
      <c r="F313" s="467" t="s">
        <v>240</v>
      </c>
      <c r="G313" s="468"/>
      <c r="H313" s="42" t="s">
        <v>242</v>
      </c>
    </row>
    <row r="314" spans="2:8" s="20" customFormat="1" ht="18.75" customHeight="1">
      <c r="B314" s="39"/>
      <c r="C314" s="67"/>
      <c r="D314" s="29"/>
      <c r="E314" s="29"/>
      <c r="F314" s="29"/>
      <c r="G314" s="29"/>
      <c r="H314" s="122"/>
    </row>
    <row r="315" spans="2:8" s="20" customFormat="1" ht="409.5" customHeight="1">
      <c r="B315" s="39"/>
      <c r="C315" s="29"/>
      <c r="D315" s="29"/>
      <c r="E315" s="30"/>
      <c r="F315" s="29"/>
      <c r="G315" s="30"/>
      <c r="H315" s="122"/>
    </row>
    <row r="316" spans="2:8" s="20" customFormat="1" ht="15.75" customHeight="1">
      <c r="B316" s="249" t="s">
        <v>264</v>
      </c>
      <c r="C316" s="251"/>
      <c r="D316" s="251"/>
      <c r="E316" s="251"/>
      <c r="F316" s="251"/>
      <c r="G316" s="251"/>
      <c r="H316" s="250"/>
    </row>
    <row r="317" spans="2:8" s="20" customFormat="1" ht="15.75">
      <c r="B317" s="247" t="s">
        <v>56</v>
      </c>
      <c r="C317" s="248"/>
      <c r="D317" s="247" t="s">
        <v>16</v>
      </c>
      <c r="E317" s="248"/>
      <c r="F317" s="4" t="s">
        <v>4</v>
      </c>
      <c r="G317" s="247" t="s">
        <v>57</v>
      </c>
      <c r="H317" s="248"/>
    </row>
    <row r="318" spans="2:8" s="20" customFormat="1" ht="30" customHeight="1">
      <c r="B318" s="43">
        <v>1</v>
      </c>
      <c r="C318" s="43" t="s">
        <v>265</v>
      </c>
      <c r="D318" s="472" t="s">
        <v>266</v>
      </c>
      <c r="E318" s="473"/>
      <c r="F318" s="43" t="s">
        <v>267</v>
      </c>
      <c r="G318" s="472" t="s">
        <v>268</v>
      </c>
      <c r="H318" s="473"/>
    </row>
    <row r="319" spans="2:8" ht="16.5">
      <c r="B319" s="469" t="s">
        <v>331</v>
      </c>
      <c r="C319" s="470"/>
      <c r="D319" s="470"/>
      <c r="E319" s="470"/>
      <c r="F319" s="470"/>
      <c r="G319" s="470"/>
      <c r="H319" s="471"/>
    </row>
    <row r="320" spans="2:8" s="20" customFormat="1" ht="15.75" customHeight="1">
      <c r="B320" s="249" t="s">
        <v>148</v>
      </c>
      <c r="C320" s="251"/>
      <c r="D320" s="251"/>
      <c r="E320" s="251"/>
      <c r="F320" s="251"/>
      <c r="G320" s="251"/>
      <c r="H320" s="250"/>
    </row>
    <row r="321" spans="2:8" ht="15.75">
      <c r="B321" s="247" t="s">
        <v>56</v>
      </c>
      <c r="C321" s="248"/>
      <c r="D321" s="247" t="s">
        <v>16</v>
      </c>
      <c r="E321" s="248"/>
      <c r="F321" s="4" t="s">
        <v>52</v>
      </c>
      <c r="G321" s="247" t="s">
        <v>57</v>
      </c>
      <c r="H321" s="248"/>
    </row>
    <row r="322" spans="2:8" s="20" customFormat="1" ht="48" customHeight="1">
      <c r="B322" s="476" t="s">
        <v>108</v>
      </c>
      <c r="C322" s="477"/>
      <c r="D322" s="478" t="s">
        <v>109</v>
      </c>
      <c r="E322" s="479"/>
      <c r="F322" s="192" t="s">
        <v>415</v>
      </c>
      <c r="G322" s="474" t="s">
        <v>110</v>
      </c>
      <c r="H322" s="475"/>
    </row>
    <row r="323" spans="2:8" s="20" customFormat="1" ht="111.75" customHeight="1">
      <c r="B323" s="24"/>
      <c r="C323" s="193"/>
      <c r="D323" s="193"/>
      <c r="E323" s="193"/>
      <c r="F323" s="194"/>
      <c r="G323" s="193"/>
      <c r="H323" s="25"/>
    </row>
    <row r="324" spans="2:8" s="20" customFormat="1" ht="15.75" customHeight="1">
      <c r="B324" s="434" t="s">
        <v>306</v>
      </c>
      <c r="C324" s="435"/>
      <c r="D324" s="435"/>
      <c r="E324" s="435"/>
      <c r="F324" s="435"/>
      <c r="G324" s="435"/>
      <c r="H324" s="436"/>
    </row>
    <row r="325" spans="2:8" s="20" customFormat="1" ht="15.75" customHeight="1">
      <c r="B325" s="247" t="s">
        <v>56</v>
      </c>
      <c r="C325" s="248"/>
      <c r="D325" s="247" t="s">
        <v>16</v>
      </c>
      <c r="E325" s="248"/>
      <c r="F325" s="4" t="s">
        <v>52</v>
      </c>
      <c r="G325" s="247" t="s">
        <v>57</v>
      </c>
      <c r="H325" s="248"/>
    </row>
    <row r="326" spans="2:8" ht="49.5" customHeight="1">
      <c r="B326" s="464" t="s">
        <v>108</v>
      </c>
      <c r="C326" s="465"/>
      <c r="D326" s="284" t="s">
        <v>307</v>
      </c>
      <c r="E326" s="285"/>
      <c r="F326" s="34" t="s">
        <v>101</v>
      </c>
      <c r="G326" s="458" t="s">
        <v>101</v>
      </c>
      <c r="H326" s="459"/>
    </row>
    <row r="327" spans="2:8" s="20" customFormat="1" ht="15.75" customHeight="1">
      <c r="B327" s="249" t="s">
        <v>263</v>
      </c>
      <c r="C327" s="251"/>
      <c r="D327" s="251"/>
      <c r="E327" s="251"/>
      <c r="F327" s="251"/>
      <c r="G327" s="251"/>
      <c r="H327" s="250"/>
    </row>
    <row r="328" spans="2:8" s="20" customFormat="1" ht="15.75">
      <c r="B328" s="247" t="s">
        <v>56</v>
      </c>
      <c r="C328" s="248"/>
      <c r="D328" s="247" t="s">
        <v>16</v>
      </c>
      <c r="E328" s="248"/>
      <c r="F328" s="4" t="s">
        <v>52</v>
      </c>
      <c r="G328" s="247" t="s">
        <v>57</v>
      </c>
      <c r="H328" s="248"/>
    </row>
    <row r="329" spans="2:8" s="20" customFormat="1">
      <c r="B329" s="460" t="s">
        <v>311</v>
      </c>
      <c r="C329" s="461"/>
      <c r="D329" s="460" t="s">
        <v>312</v>
      </c>
      <c r="E329" s="461"/>
      <c r="F329" s="72">
        <v>45028</v>
      </c>
      <c r="G329" s="460" t="s">
        <v>145</v>
      </c>
      <c r="H329" s="461"/>
    </row>
    <row r="330" spans="2:8" s="20" customFormat="1">
      <c r="B330" s="200"/>
      <c r="C330" s="530"/>
      <c r="D330" s="530"/>
      <c r="E330" s="530"/>
      <c r="F330" s="531"/>
      <c r="G330" s="530"/>
      <c r="H330" s="201"/>
    </row>
    <row r="331" spans="2:8" s="20" customFormat="1">
      <c r="B331" s="200"/>
      <c r="C331" s="530"/>
      <c r="D331" s="530"/>
      <c r="E331" s="530"/>
      <c r="F331" s="531"/>
      <c r="G331" s="530"/>
      <c r="H331" s="201"/>
    </row>
    <row r="332" spans="2:8" ht="409.6" customHeight="1">
      <c r="B332" s="449"/>
      <c r="C332" s="450"/>
      <c r="D332" s="450"/>
      <c r="E332" s="450"/>
      <c r="F332" s="450"/>
      <c r="G332" s="450"/>
      <c r="H332" s="451"/>
    </row>
    <row r="333" spans="2:8" s="20" customFormat="1">
      <c r="B333" s="197"/>
      <c r="C333" s="198"/>
      <c r="D333" s="198"/>
      <c r="E333" s="198"/>
      <c r="F333" s="198"/>
      <c r="G333" s="198"/>
      <c r="H333" s="199"/>
    </row>
    <row r="334" spans="2:8" s="20" customFormat="1" ht="5.25" customHeight="1">
      <c r="B334" s="197"/>
      <c r="C334" s="198"/>
      <c r="D334" s="198"/>
      <c r="E334" s="198"/>
      <c r="F334" s="198"/>
      <c r="G334" s="198"/>
      <c r="H334" s="199"/>
    </row>
    <row r="335" spans="2:8" s="20" customFormat="1" ht="15.75" customHeight="1">
      <c r="B335" s="249" t="s">
        <v>264</v>
      </c>
      <c r="C335" s="251"/>
      <c r="D335" s="251"/>
      <c r="E335" s="251"/>
      <c r="F335" s="251"/>
      <c r="G335" s="251"/>
      <c r="H335" s="250"/>
    </row>
    <row r="336" spans="2:8" s="20" customFormat="1" ht="15.75">
      <c r="B336" s="247" t="s">
        <v>56</v>
      </c>
      <c r="C336" s="248"/>
      <c r="D336" s="247" t="s">
        <v>16</v>
      </c>
      <c r="E336" s="289"/>
      <c r="F336" s="248"/>
      <c r="G336" s="247" t="s">
        <v>57</v>
      </c>
      <c r="H336" s="248"/>
    </row>
    <row r="337" spans="1:8" s="20" customFormat="1" ht="15" customHeight="1">
      <c r="B337" s="433" t="s">
        <v>788</v>
      </c>
      <c r="C337" s="288"/>
      <c r="D337" s="286" t="s">
        <v>269</v>
      </c>
      <c r="E337" s="287"/>
      <c r="F337" s="288"/>
      <c r="G337" s="452" t="s">
        <v>270</v>
      </c>
      <c r="H337" s="453"/>
    </row>
    <row r="338" spans="1:8" s="20" customFormat="1" ht="396.75" customHeight="1">
      <c r="B338" s="36"/>
      <c r="C338" s="37"/>
      <c r="D338" s="37"/>
      <c r="E338" s="37"/>
      <c r="F338" s="26"/>
      <c r="G338" s="27"/>
      <c r="H338" s="23"/>
    </row>
    <row r="339" spans="1:8" ht="16.5">
      <c r="B339" s="240" t="s">
        <v>332</v>
      </c>
      <c r="C339" s="241"/>
      <c r="D339" s="241"/>
      <c r="E339" s="241"/>
      <c r="F339" s="241"/>
      <c r="G339" s="241"/>
      <c r="H339" s="242"/>
    </row>
    <row r="340" spans="1:8" s="20" customFormat="1" ht="15.75">
      <c r="B340" s="518" t="s">
        <v>618</v>
      </c>
      <c r="C340" s="519"/>
      <c r="D340" s="519"/>
      <c r="E340" s="519"/>
      <c r="F340" s="519"/>
      <c r="G340" s="519"/>
      <c r="H340" s="520"/>
    </row>
    <row r="341" spans="1:8" ht="15.75">
      <c r="B341" s="249" t="s">
        <v>63</v>
      </c>
      <c r="C341" s="251"/>
      <c r="D341" s="251"/>
      <c r="E341" s="251"/>
      <c r="F341" s="251"/>
      <c r="G341" s="250"/>
      <c r="H341" s="40" t="s">
        <v>31</v>
      </c>
    </row>
    <row r="342" spans="1:8" s="20" customFormat="1" ht="90.75" customHeight="1">
      <c r="B342" s="512" t="s">
        <v>787</v>
      </c>
      <c r="C342" s="513"/>
      <c r="D342" s="513"/>
      <c r="E342" s="513"/>
      <c r="F342" s="513"/>
      <c r="G342" s="513"/>
      <c r="H342" s="514"/>
    </row>
    <row r="343" spans="1:8" s="5" customFormat="1" ht="3.75" customHeight="1">
      <c r="A343" s="21"/>
      <c r="B343" s="515"/>
      <c r="C343" s="516"/>
      <c r="D343" s="516"/>
      <c r="E343" s="516"/>
      <c r="F343" s="516"/>
      <c r="G343" s="516"/>
      <c r="H343" s="517"/>
    </row>
    <row r="344" spans="1:8" s="21" customFormat="1" ht="210.75" customHeight="1">
      <c r="B344" s="107"/>
      <c r="C344" s="108"/>
      <c r="D344" s="108"/>
      <c r="E344" s="108"/>
      <c r="F344" s="108"/>
      <c r="G344" s="108"/>
      <c r="H344" s="109"/>
    </row>
    <row r="345" spans="1:8" s="21" customFormat="1" ht="18.75">
      <c r="B345" s="354" t="s">
        <v>595</v>
      </c>
      <c r="C345" s="355"/>
      <c r="D345" s="355"/>
      <c r="E345" s="355"/>
      <c r="F345" s="355"/>
      <c r="G345" s="355"/>
      <c r="H345" s="356"/>
    </row>
    <row r="346" spans="1:8" s="21" customFormat="1" ht="16.5">
      <c r="B346" s="489" t="s">
        <v>596</v>
      </c>
      <c r="C346" s="490"/>
      <c r="D346" s="490"/>
      <c r="E346" s="490"/>
      <c r="F346" s="490"/>
      <c r="G346" s="490"/>
      <c r="H346" s="491"/>
    </row>
    <row r="347" spans="1:8" s="21" customFormat="1">
      <c r="B347" s="280" t="s">
        <v>64</v>
      </c>
      <c r="C347" s="281"/>
      <c r="D347" s="282" t="s">
        <v>65</v>
      </c>
      <c r="E347" s="283"/>
      <c r="F347" s="282" t="s">
        <v>57</v>
      </c>
      <c r="G347" s="462"/>
      <c r="H347" s="463"/>
    </row>
    <row r="348" spans="1:8" s="21" customFormat="1" ht="15.75">
      <c r="B348" s="269" t="s">
        <v>273</v>
      </c>
      <c r="C348" s="270"/>
      <c r="D348" s="270"/>
      <c r="E348" s="270"/>
      <c r="F348" s="270"/>
      <c r="G348" s="270"/>
      <c r="H348" s="271"/>
    </row>
    <row r="349" spans="1:8" s="21" customFormat="1" ht="15" customHeight="1">
      <c r="B349" s="456">
        <v>1</v>
      </c>
      <c r="C349" s="457"/>
      <c r="D349" s="454" t="s">
        <v>234</v>
      </c>
      <c r="E349" s="455"/>
      <c r="F349" s="308" t="s">
        <v>235</v>
      </c>
      <c r="G349" s="309"/>
      <c r="H349" s="466"/>
    </row>
    <row r="350" spans="1:8" s="21" customFormat="1" ht="39.75" customHeight="1">
      <c r="B350" s="456">
        <v>2</v>
      </c>
      <c r="C350" s="457"/>
      <c r="D350" s="454" t="s">
        <v>236</v>
      </c>
      <c r="E350" s="455"/>
      <c r="F350" s="308" t="s">
        <v>237</v>
      </c>
      <c r="G350" s="309"/>
      <c r="H350" s="466"/>
    </row>
    <row r="351" spans="1:8" s="5" customFormat="1" ht="15.75">
      <c r="A351" s="21"/>
      <c r="B351" s="269" t="s">
        <v>271</v>
      </c>
      <c r="C351" s="270"/>
      <c r="D351" s="270"/>
      <c r="E351" s="270"/>
      <c r="F351" s="270"/>
      <c r="G351" s="270"/>
      <c r="H351" s="271"/>
    </row>
    <row r="352" spans="1:8" s="5" customFormat="1" ht="84" customHeight="1">
      <c r="A352" s="21"/>
      <c r="B352" s="168">
        <v>1</v>
      </c>
      <c r="C352" s="168" t="s">
        <v>139</v>
      </c>
      <c r="D352" s="454" t="s">
        <v>272</v>
      </c>
      <c r="E352" s="455"/>
      <c r="F352" s="308" t="s">
        <v>167</v>
      </c>
      <c r="G352" s="309"/>
      <c r="H352" s="310"/>
    </row>
    <row r="353" spans="1:8" s="21" customFormat="1" ht="60" customHeight="1">
      <c r="B353" s="168">
        <f>B352+1</f>
        <v>2</v>
      </c>
      <c r="C353" s="168" t="s">
        <v>168</v>
      </c>
      <c r="D353" s="454" t="s">
        <v>169</v>
      </c>
      <c r="E353" s="455"/>
      <c r="F353" s="308" t="s">
        <v>170</v>
      </c>
      <c r="G353" s="309"/>
      <c r="H353" s="310"/>
    </row>
    <row r="354" spans="1:8" s="21" customFormat="1" ht="113.25" customHeight="1">
      <c r="B354" s="211">
        <f>B353+1</f>
        <v>3</v>
      </c>
      <c r="C354" s="211" t="s">
        <v>171</v>
      </c>
      <c r="D354" s="442" t="s">
        <v>172</v>
      </c>
      <c r="E354" s="442"/>
      <c r="F354" s="443" t="s">
        <v>173</v>
      </c>
      <c r="G354" s="443"/>
      <c r="H354" s="443"/>
    </row>
    <row r="355" spans="1:8" s="21" customFormat="1" ht="111" customHeight="1">
      <c r="B355" s="211">
        <f>B354+1</f>
        <v>4</v>
      </c>
      <c r="C355" s="211" t="s">
        <v>174</v>
      </c>
      <c r="D355" s="442" t="s">
        <v>175</v>
      </c>
      <c r="E355" s="442"/>
      <c r="F355" s="443" t="s">
        <v>176</v>
      </c>
      <c r="G355" s="443"/>
      <c r="H355" s="443"/>
    </row>
    <row r="356" spans="1:8" s="5" customFormat="1" ht="15.75">
      <c r="A356" s="21"/>
      <c r="B356" s="445" t="s">
        <v>327</v>
      </c>
      <c r="C356" s="270"/>
      <c r="D356" s="270"/>
      <c r="E356" s="270"/>
      <c r="F356" s="270"/>
      <c r="G356" s="270"/>
      <c r="H356" s="446"/>
    </row>
    <row r="357" spans="1:8" s="5" customFormat="1" ht="47.25" customHeight="1">
      <c r="A357" s="21"/>
      <c r="B357" s="168">
        <v>1</v>
      </c>
      <c r="C357" s="168" t="s">
        <v>471</v>
      </c>
      <c r="D357" s="454" t="s">
        <v>211</v>
      </c>
      <c r="E357" s="455"/>
      <c r="F357" s="305" t="s">
        <v>328</v>
      </c>
      <c r="G357" s="306"/>
      <c r="H357" s="307"/>
    </row>
    <row r="358" spans="1:8" ht="15.75">
      <c r="B358" s="445" t="s">
        <v>273</v>
      </c>
      <c r="C358" s="270"/>
      <c r="D358" s="270"/>
      <c r="E358" s="270"/>
      <c r="F358" s="270"/>
      <c r="G358" s="270"/>
      <c r="H358" s="446"/>
    </row>
    <row r="359" spans="1:8" ht="60" customHeight="1">
      <c r="B359" s="505">
        <v>5</v>
      </c>
      <c r="C359" s="506"/>
      <c r="D359" s="447" t="s">
        <v>247</v>
      </c>
      <c r="E359" s="448"/>
      <c r="F359" s="439" t="s">
        <v>162</v>
      </c>
      <c r="G359" s="440"/>
      <c r="H359" s="441"/>
    </row>
    <row r="360" spans="1:8" ht="63" customHeight="1">
      <c r="B360" s="505">
        <v>1</v>
      </c>
      <c r="C360" s="506"/>
      <c r="D360" s="447" t="s">
        <v>472</v>
      </c>
      <c r="E360" s="448"/>
      <c r="F360" s="439" t="s">
        <v>162</v>
      </c>
      <c r="G360" s="440"/>
      <c r="H360" s="441"/>
    </row>
    <row r="361" spans="1:8" ht="45" customHeight="1">
      <c r="B361" s="507">
        <v>1</v>
      </c>
      <c r="C361" s="508"/>
      <c r="D361" s="447" t="s">
        <v>163</v>
      </c>
      <c r="E361" s="448"/>
      <c r="F361" s="439" t="s">
        <v>164</v>
      </c>
      <c r="G361" s="440"/>
      <c r="H361" s="441"/>
    </row>
    <row r="362" spans="1:8" ht="16.5">
      <c r="B362" s="311" t="s">
        <v>339</v>
      </c>
      <c r="C362" s="241"/>
      <c r="D362" s="241"/>
      <c r="E362" s="241"/>
      <c r="F362" s="241"/>
      <c r="G362" s="241"/>
      <c r="H362" s="312"/>
    </row>
    <row r="363" spans="1:8" ht="31.5">
      <c r="B363" s="35" t="s">
        <v>58</v>
      </c>
      <c r="C363" s="35" t="s">
        <v>59</v>
      </c>
      <c r="D363" s="249" t="s">
        <v>62</v>
      </c>
      <c r="E363" s="250"/>
      <c r="F363" s="35" t="s">
        <v>60</v>
      </c>
      <c r="G363" s="249" t="s">
        <v>61</v>
      </c>
      <c r="H363" s="250"/>
    </row>
    <row r="364" spans="1:8" ht="409.6" customHeight="1">
      <c r="B364" s="160" t="s">
        <v>461</v>
      </c>
      <c r="C364" s="160" t="s">
        <v>460</v>
      </c>
      <c r="D364" s="243" t="s">
        <v>418</v>
      </c>
      <c r="E364" s="243"/>
      <c r="F364" s="157" t="s">
        <v>238</v>
      </c>
      <c r="G364" s="313" t="s">
        <v>459</v>
      </c>
      <c r="H364" s="314"/>
    </row>
    <row r="365" spans="1:8" s="20" customFormat="1" ht="27.75" customHeight="1">
      <c r="B365" s="437" t="s">
        <v>580</v>
      </c>
      <c r="C365" s="444"/>
      <c r="D365" s="444"/>
      <c r="E365" s="444"/>
      <c r="F365" s="438"/>
      <c r="G365" s="437" t="s">
        <v>579</v>
      </c>
      <c r="H365" s="438"/>
    </row>
    <row r="366" spans="1:8" s="20" customFormat="1" ht="187.5" customHeight="1">
      <c r="B366" s="68"/>
      <c r="C366" s="85"/>
      <c r="D366" s="86"/>
      <c r="E366" s="86"/>
      <c r="F366" s="86"/>
      <c r="G366" s="85"/>
      <c r="H366" s="87"/>
    </row>
    <row r="367" spans="1:8" ht="18.75">
      <c r="B367" s="354" t="s">
        <v>333</v>
      </c>
      <c r="C367" s="355"/>
      <c r="D367" s="355"/>
      <c r="E367" s="355"/>
      <c r="F367" s="355"/>
      <c r="G367" s="355"/>
      <c r="H367" s="356"/>
    </row>
    <row r="368" spans="1:8" ht="15.75" customHeight="1">
      <c r="B368" s="240" t="s">
        <v>334</v>
      </c>
      <c r="C368" s="241"/>
      <c r="D368" s="241"/>
      <c r="E368" s="241"/>
      <c r="F368" s="241"/>
      <c r="G368" s="241"/>
      <c r="H368" s="242"/>
    </row>
    <row r="369" spans="2:8" ht="32.25" customHeight="1">
      <c r="B369" s="35" t="s">
        <v>35</v>
      </c>
      <c r="C369" s="35" t="s">
        <v>36</v>
      </c>
      <c r="D369" s="249" t="s">
        <v>16</v>
      </c>
      <c r="E369" s="250"/>
      <c r="F369" s="35" t="s">
        <v>37</v>
      </c>
      <c r="G369" s="249" t="s">
        <v>54</v>
      </c>
      <c r="H369" s="250"/>
    </row>
    <row r="370" spans="2:8" s="20" customFormat="1" ht="32.25" customHeight="1">
      <c r="B370" s="33">
        <v>17350</v>
      </c>
      <c r="C370" s="22">
        <v>45474</v>
      </c>
      <c r="D370" s="315" t="s">
        <v>590</v>
      </c>
      <c r="E370" s="315"/>
      <c r="F370" s="161" t="s">
        <v>462</v>
      </c>
      <c r="G370" s="316" t="s">
        <v>463</v>
      </c>
      <c r="H370" s="317"/>
    </row>
    <row r="371" spans="2:8" s="20" customFormat="1" ht="32.25" customHeight="1">
      <c r="B371" s="33">
        <v>17387</v>
      </c>
      <c r="C371" s="22">
        <v>45474</v>
      </c>
      <c r="D371" s="315" t="s">
        <v>590</v>
      </c>
      <c r="E371" s="315"/>
      <c r="F371" s="161" t="s">
        <v>591</v>
      </c>
      <c r="G371" s="316" t="s">
        <v>592</v>
      </c>
      <c r="H371" s="317"/>
    </row>
    <row r="372" spans="2:8" s="20" customFormat="1" ht="32.25" customHeight="1">
      <c r="B372" s="33">
        <v>17822</v>
      </c>
      <c r="C372" s="22">
        <v>45558</v>
      </c>
      <c r="D372" s="315" t="s">
        <v>590</v>
      </c>
      <c r="E372" s="315"/>
      <c r="F372" s="161" t="s">
        <v>301</v>
      </c>
      <c r="G372" s="316" t="s">
        <v>593</v>
      </c>
      <c r="H372" s="317"/>
    </row>
    <row r="373" spans="2:8" s="20" customFormat="1" ht="285" customHeight="1">
      <c r="B373" s="186"/>
      <c r="C373" s="187"/>
      <c r="D373" s="188"/>
      <c r="E373" s="188"/>
      <c r="F373" s="188"/>
      <c r="G373" s="163"/>
      <c r="H373" s="158"/>
    </row>
    <row r="374" spans="2:8" s="20" customFormat="1" ht="18.75">
      <c r="B374" s="215" t="s">
        <v>335</v>
      </c>
      <c r="C374" s="216"/>
      <c r="D374" s="216"/>
      <c r="E374" s="216"/>
      <c r="F374" s="216"/>
      <c r="G374" s="216"/>
      <c r="H374" s="217"/>
    </row>
    <row r="375" spans="2:8" s="20" customFormat="1" ht="16.5">
      <c r="B375" s="244" t="s">
        <v>336</v>
      </c>
      <c r="C375" s="245"/>
      <c r="D375" s="245"/>
      <c r="E375" s="245"/>
      <c r="F375" s="245"/>
      <c r="G375" s="245"/>
      <c r="H375" s="246"/>
    </row>
    <row r="376" spans="2:8" ht="15.75">
      <c r="B376" s="218" t="s">
        <v>38</v>
      </c>
      <c r="C376" s="219"/>
      <c r="D376" s="219"/>
      <c r="E376" s="219"/>
      <c r="F376" s="219"/>
      <c r="G376" s="219"/>
      <c r="H376" s="220"/>
    </row>
    <row r="377" spans="2:8" ht="15.75" customHeight="1">
      <c r="B377" s="164" t="s">
        <v>55</v>
      </c>
      <c r="C377" s="11" t="s">
        <v>52</v>
      </c>
      <c r="D377" s="218" t="s">
        <v>16</v>
      </c>
      <c r="E377" s="219"/>
      <c r="F377" s="220"/>
      <c r="G377" s="249" t="s">
        <v>39</v>
      </c>
      <c r="H377" s="250"/>
    </row>
    <row r="378" spans="2:8" s="20" customFormat="1" ht="45" customHeight="1">
      <c r="B378" s="159" t="s">
        <v>616</v>
      </c>
      <c r="C378" s="117">
        <v>45566</v>
      </c>
      <c r="D378" s="233" t="s">
        <v>615</v>
      </c>
      <c r="E378" s="234"/>
      <c r="F378" s="235"/>
      <c r="G378" s="236" t="s">
        <v>98</v>
      </c>
      <c r="H378" s="237"/>
    </row>
    <row r="379" spans="2:8" s="20" customFormat="1" ht="45" customHeight="1">
      <c r="B379" s="159" t="s">
        <v>617</v>
      </c>
      <c r="C379" s="117">
        <v>45566</v>
      </c>
      <c r="D379" s="233" t="s">
        <v>613</v>
      </c>
      <c r="E379" s="234"/>
      <c r="F379" s="235"/>
      <c r="G379" s="238"/>
      <c r="H379" s="239"/>
    </row>
    <row r="380" spans="2:8" ht="15.75">
      <c r="B380" s="218" t="s">
        <v>40</v>
      </c>
      <c r="C380" s="219"/>
      <c r="D380" s="219"/>
      <c r="E380" s="219"/>
      <c r="F380" s="219"/>
      <c r="G380" s="219"/>
      <c r="H380" s="220"/>
    </row>
    <row r="381" spans="2:8" ht="15.75" customHeight="1">
      <c r="B381" s="164" t="s">
        <v>55</v>
      </c>
      <c r="C381" s="11" t="s">
        <v>52</v>
      </c>
      <c r="D381" s="218" t="s">
        <v>16</v>
      </c>
      <c r="E381" s="219"/>
      <c r="F381" s="220"/>
      <c r="G381" s="249" t="s">
        <v>39</v>
      </c>
      <c r="H381" s="250"/>
    </row>
    <row r="382" spans="2:8" s="20" customFormat="1" ht="54.95" customHeight="1">
      <c r="B382" s="159" t="s">
        <v>612</v>
      </c>
      <c r="C382" s="117">
        <v>45573</v>
      </c>
      <c r="D382" s="233" t="s">
        <v>613</v>
      </c>
      <c r="E382" s="234"/>
      <c r="F382" s="235"/>
      <c r="G382" s="316" t="s">
        <v>98</v>
      </c>
      <c r="H382" s="317"/>
    </row>
    <row r="383" spans="2:8" s="20" customFormat="1" ht="54.95" customHeight="1">
      <c r="B383" s="159" t="s">
        <v>614</v>
      </c>
      <c r="C383" s="117">
        <v>45573</v>
      </c>
      <c r="D383" s="233" t="s">
        <v>615</v>
      </c>
      <c r="E383" s="234"/>
      <c r="F383" s="235"/>
      <c r="G383" s="316" t="s">
        <v>98</v>
      </c>
      <c r="H383" s="317"/>
    </row>
    <row r="384" spans="2:8" s="20" customFormat="1" ht="15.75">
      <c r="B384" s="371" t="s">
        <v>473</v>
      </c>
      <c r="C384" s="371"/>
      <c r="D384" s="371"/>
      <c r="E384" s="371"/>
      <c r="F384" s="371"/>
      <c r="G384" s="371"/>
      <c r="H384" s="371"/>
    </row>
    <row r="385" spans="2:11" s="20" customFormat="1" ht="15.75">
      <c r="B385" s="371" t="s">
        <v>41</v>
      </c>
      <c r="C385" s="371"/>
      <c r="D385" s="371"/>
      <c r="E385" s="371"/>
      <c r="F385" s="371"/>
      <c r="G385" s="371"/>
      <c r="H385" s="371"/>
    </row>
    <row r="386" spans="2:11" s="20" customFormat="1" ht="15.75">
      <c r="B386" s="69" t="s">
        <v>55</v>
      </c>
      <c r="C386" s="70" t="s">
        <v>52</v>
      </c>
      <c r="D386" s="371" t="s">
        <v>16</v>
      </c>
      <c r="E386" s="371"/>
      <c r="F386" s="371"/>
      <c r="G386" s="498" t="s">
        <v>39</v>
      </c>
      <c r="H386" s="498"/>
    </row>
    <row r="387" spans="2:11" s="20" customFormat="1" ht="75" customHeight="1">
      <c r="B387" s="162" t="s">
        <v>474</v>
      </c>
      <c r="C387" s="71">
        <v>45356</v>
      </c>
      <c r="D387" s="499" t="s">
        <v>475</v>
      </c>
      <c r="E387" s="500"/>
      <c r="F387" s="501"/>
      <c r="G387" s="502" t="s">
        <v>476</v>
      </c>
      <c r="H387" s="502"/>
    </row>
    <row r="388" spans="2:11" s="20" customFormat="1" ht="36" customHeight="1">
      <c r="B388" s="162" t="s">
        <v>477</v>
      </c>
      <c r="C388" s="71" t="s">
        <v>478</v>
      </c>
      <c r="D388" s="499" t="s">
        <v>479</v>
      </c>
      <c r="E388" s="500"/>
      <c r="F388" s="501"/>
      <c r="G388" s="503" t="s">
        <v>581</v>
      </c>
      <c r="H388" s="504"/>
    </row>
    <row r="389" spans="2:11" s="20" customFormat="1" ht="15" customHeight="1">
      <c r="B389" s="244" t="s">
        <v>338</v>
      </c>
      <c r="C389" s="245"/>
      <c r="D389" s="245"/>
      <c r="E389" s="245"/>
      <c r="F389" s="245"/>
      <c r="G389" s="245"/>
      <c r="H389" s="246"/>
    </row>
    <row r="390" spans="2:11" ht="15.75">
      <c r="B390" s="218" t="s">
        <v>42</v>
      </c>
      <c r="C390" s="219"/>
      <c r="D390" s="220"/>
      <c r="E390" s="218" t="s">
        <v>48</v>
      </c>
      <c r="F390" s="219"/>
      <c r="G390" s="219"/>
      <c r="H390" s="220"/>
    </row>
    <row r="391" spans="2:11" ht="15" customHeight="1">
      <c r="B391" s="304">
        <v>2019</v>
      </c>
      <c r="C391" s="304"/>
      <c r="D391" s="304"/>
      <c r="E391" s="304" t="s">
        <v>313</v>
      </c>
      <c r="F391" s="304"/>
      <c r="G391" s="304"/>
      <c r="H391" s="304"/>
    </row>
    <row r="392" spans="2:11" ht="15" customHeight="1">
      <c r="B392" s="304">
        <v>2020</v>
      </c>
      <c r="C392" s="304"/>
      <c r="D392" s="304"/>
      <c r="E392" s="304" t="s">
        <v>314</v>
      </c>
      <c r="F392" s="304"/>
      <c r="G392" s="304"/>
      <c r="H392" s="304"/>
    </row>
    <row r="393" spans="2:11" ht="15" customHeight="1">
      <c r="B393" s="304">
        <v>2021</v>
      </c>
      <c r="C393" s="304"/>
      <c r="D393" s="304"/>
      <c r="E393" s="304" t="s">
        <v>315</v>
      </c>
      <c r="F393" s="304"/>
      <c r="G393" s="304"/>
      <c r="H393" s="304"/>
    </row>
    <row r="394" spans="2:11" ht="15" customHeight="1">
      <c r="B394" s="304">
        <v>2022</v>
      </c>
      <c r="C394" s="304"/>
      <c r="D394" s="304"/>
      <c r="E394" s="304">
        <v>2.75</v>
      </c>
      <c r="F394" s="304"/>
      <c r="G394" s="304"/>
      <c r="H394" s="304"/>
    </row>
    <row r="395" spans="2:11" s="20" customFormat="1" ht="15" customHeight="1">
      <c r="B395" s="494">
        <v>2023</v>
      </c>
      <c r="C395" s="495"/>
      <c r="D395" s="496"/>
      <c r="E395" s="494">
        <v>2.82</v>
      </c>
      <c r="F395" s="495"/>
      <c r="G395" s="495"/>
      <c r="H395" s="497"/>
    </row>
    <row r="396" spans="2:11" ht="15" customHeight="1">
      <c r="B396" s="494"/>
      <c r="C396" s="495"/>
      <c r="D396" s="496"/>
      <c r="E396" s="494"/>
      <c r="F396" s="495"/>
      <c r="G396" s="495"/>
      <c r="H396" s="497"/>
    </row>
    <row r="397" spans="2:11" s="20" customFormat="1" ht="409.5" customHeight="1">
      <c r="B397" s="195"/>
      <c r="C397" s="172"/>
      <c r="D397" s="172"/>
      <c r="E397" s="172"/>
      <c r="F397" s="172"/>
      <c r="G397" s="172"/>
      <c r="H397" s="196"/>
      <c r="K397" s="20" t="s">
        <v>581</v>
      </c>
    </row>
    <row r="398" spans="2:11" ht="15" customHeight="1">
      <c r="B398" s="301" t="s">
        <v>337</v>
      </c>
      <c r="C398" s="302"/>
      <c r="D398" s="302"/>
      <c r="E398" s="302"/>
      <c r="F398" s="302"/>
      <c r="G398" s="302"/>
      <c r="H398" s="303"/>
    </row>
    <row r="399" spans="2:11" ht="15" customHeight="1">
      <c r="B399" s="298" t="s">
        <v>113</v>
      </c>
      <c r="C399" s="299"/>
      <c r="D399" s="299"/>
      <c r="E399" s="299"/>
      <c r="F399" s="299"/>
      <c r="G399" s="299"/>
      <c r="H399" s="300"/>
    </row>
    <row r="400" spans="2:11" ht="15" customHeight="1">
      <c r="B400" s="321" t="s">
        <v>114</v>
      </c>
      <c r="C400" s="322"/>
      <c r="D400" s="322"/>
      <c r="E400" s="322"/>
      <c r="F400" s="322"/>
      <c r="G400" s="322"/>
      <c r="H400" s="323"/>
    </row>
    <row r="401" spans="2:8" ht="15" customHeight="1">
      <c r="B401" s="324" t="s">
        <v>115</v>
      </c>
      <c r="C401" s="325"/>
      <c r="D401" s="325"/>
      <c r="E401" s="325"/>
      <c r="F401" s="325"/>
      <c r="G401" s="325"/>
      <c r="H401" s="326"/>
    </row>
    <row r="402" spans="2:8" ht="15" customHeight="1">
      <c r="B402" s="324" t="s">
        <v>116</v>
      </c>
      <c r="C402" s="325"/>
      <c r="D402" s="325"/>
      <c r="E402" s="325"/>
      <c r="F402" s="325"/>
      <c r="G402" s="325"/>
      <c r="H402" s="326"/>
    </row>
    <row r="403" spans="2:8" ht="15" customHeight="1">
      <c r="B403" s="321" t="s">
        <v>117</v>
      </c>
      <c r="C403" s="322"/>
      <c r="D403" s="322"/>
      <c r="E403" s="322"/>
      <c r="F403" s="322"/>
      <c r="G403" s="322"/>
      <c r="H403" s="323"/>
    </row>
    <row r="404" spans="2:8" ht="15" customHeight="1">
      <c r="B404" s="321" t="s">
        <v>118</v>
      </c>
      <c r="C404" s="322"/>
      <c r="D404" s="322"/>
      <c r="E404" s="322"/>
      <c r="F404" s="322"/>
      <c r="G404" s="322"/>
      <c r="H404" s="323"/>
    </row>
    <row r="405" spans="2:8" ht="15" customHeight="1">
      <c r="B405" s="321" t="s">
        <v>119</v>
      </c>
      <c r="C405" s="322"/>
      <c r="D405" s="322"/>
      <c r="E405" s="322"/>
      <c r="F405" s="322"/>
      <c r="G405" s="322"/>
      <c r="H405" s="323"/>
    </row>
    <row r="406" spans="2:8" ht="15" customHeight="1">
      <c r="B406" s="321" t="s">
        <v>120</v>
      </c>
      <c r="C406" s="322"/>
      <c r="D406" s="322"/>
      <c r="E406" s="322"/>
      <c r="F406" s="322"/>
      <c r="G406" s="322"/>
      <c r="H406" s="323"/>
    </row>
    <row r="407" spans="2:8" ht="15" customHeight="1">
      <c r="B407" s="321" t="s">
        <v>121</v>
      </c>
      <c r="C407" s="322"/>
      <c r="D407" s="322"/>
      <c r="E407" s="322"/>
      <c r="F407" s="322"/>
      <c r="G407" s="322"/>
      <c r="H407" s="323"/>
    </row>
    <row r="408" spans="2:8" ht="15.75" customHeight="1">
      <c r="B408" s="318" t="s">
        <v>122</v>
      </c>
      <c r="C408" s="319"/>
      <c r="D408" s="319"/>
      <c r="E408" s="319"/>
      <c r="F408" s="319"/>
      <c r="G408" s="319"/>
      <c r="H408" s="320"/>
    </row>
  </sheetData>
  <mergeCells count="343">
    <mergeCell ref="D353:E353"/>
    <mergeCell ref="B395:D395"/>
    <mergeCell ref="E395:H395"/>
    <mergeCell ref="B284:D284"/>
    <mergeCell ref="H244:H284"/>
    <mergeCell ref="B54:H54"/>
    <mergeCell ref="B57:H57"/>
    <mergeCell ref="B64:H64"/>
    <mergeCell ref="B53:H53"/>
    <mergeCell ref="F289:G289"/>
    <mergeCell ref="D290:E290"/>
    <mergeCell ref="F304:G304"/>
    <mergeCell ref="D302:E302"/>
    <mergeCell ref="F302:G302"/>
    <mergeCell ref="F295:G295"/>
    <mergeCell ref="D303:E303"/>
    <mergeCell ref="F297:G297"/>
    <mergeCell ref="D300:E300"/>
    <mergeCell ref="F300:G300"/>
    <mergeCell ref="D292:E292"/>
    <mergeCell ref="B95:H95"/>
    <mergeCell ref="B80:H80"/>
    <mergeCell ref="B396:D396"/>
    <mergeCell ref="E396:H396"/>
    <mergeCell ref="B384:H384"/>
    <mergeCell ref="B385:H385"/>
    <mergeCell ref="D386:F386"/>
    <mergeCell ref="G386:H386"/>
    <mergeCell ref="D387:F387"/>
    <mergeCell ref="G387:H387"/>
    <mergeCell ref="D388:F388"/>
    <mergeCell ref="G388:H388"/>
    <mergeCell ref="F299:G299"/>
    <mergeCell ref="D298:E298"/>
    <mergeCell ref="D304:E304"/>
    <mergeCell ref="B293:H293"/>
    <mergeCell ref="D294:E294"/>
    <mergeCell ref="F294:G294"/>
    <mergeCell ref="D295:E295"/>
    <mergeCell ref="F290:G290"/>
    <mergeCell ref="B287:H287"/>
    <mergeCell ref="B359:C359"/>
    <mergeCell ref="B360:C360"/>
    <mergeCell ref="B361:C361"/>
    <mergeCell ref="G363:H363"/>
    <mergeCell ref="B320:H320"/>
    <mergeCell ref="B322:C322"/>
    <mergeCell ref="D322:E322"/>
    <mergeCell ref="D355:E355"/>
    <mergeCell ref="D357:E357"/>
    <mergeCell ref="B358:H358"/>
    <mergeCell ref="D359:E359"/>
    <mergeCell ref="F291:G291"/>
    <mergeCell ref="B301:H301"/>
    <mergeCell ref="F308:G308"/>
    <mergeCell ref="D305:E305"/>
    <mergeCell ref="F305:G305"/>
    <mergeCell ref="D306:E306"/>
    <mergeCell ref="F306:G306"/>
    <mergeCell ref="D307:E307"/>
    <mergeCell ref="D313:E313"/>
    <mergeCell ref="D296:E296"/>
    <mergeCell ref="F296:G296"/>
    <mergeCell ref="D297:E297"/>
    <mergeCell ref="D299:E299"/>
    <mergeCell ref="F292:G292"/>
    <mergeCell ref="F298:G298"/>
    <mergeCell ref="F303:G303"/>
    <mergeCell ref="F353:H353"/>
    <mergeCell ref="D352:E352"/>
    <mergeCell ref="F349:H349"/>
    <mergeCell ref="F350:H350"/>
    <mergeCell ref="F307:G307"/>
    <mergeCell ref="B321:C321"/>
    <mergeCell ref="F313:G313"/>
    <mergeCell ref="D308:E308"/>
    <mergeCell ref="G321:H321"/>
    <mergeCell ref="B319:H319"/>
    <mergeCell ref="F310:G310"/>
    <mergeCell ref="F312:G312"/>
    <mergeCell ref="D317:E317"/>
    <mergeCell ref="G317:H317"/>
    <mergeCell ref="D312:E312"/>
    <mergeCell ref="B311:H311"/>
    <mergeCell ref="F309:G309"/>
    <mergeCell ref="D309:E309"/>
    <mergeCell ref="D318:E318"/>
    <mergeCell ref="G318:H318"/>
    <mergeCell ref="B316:H316"/>
    <mergeCell ref="B317:C317"/>
    <mergeCell ref="D321:E321"/>
    <mergeCell ref="G322:H322"/>
    <mergeCell ref="G337:H337"/>
    <mergeCell ref="D350:E350"/>
    <mergeCell ref="B349:C349"/>
    <mergeCell ref="B350:C350"/>
    <mergeCell ref="G326:H326"/>
    <mergeCell ref="B327:H327"/>
    <mergeCell ref="B328:C328"/>
    <mergeCell ref="D328:E328"/>
    <mergeCell ref="G328:H328"/>
    <mergeCell ref="B329:C329"/>
    <mergeCell ref="D329:E329"/>
    <mergeCell ref="G329:H329"/>
    <mergeCell ref="F347:H347"/>
    <mergeCell ref="D349:E349"/>
    <mergeCell ref="B326:C326"/>
    <mergeCell ref="B345:H345"/>
    <mergeCell ref="B346:H346"/>
    <mergeCell ref="B342:H343"/>
    <mergeCell ref="B340:H340"/>
    <mergeCell ref="B325:C325"/>
    <mergeCell ref="D325:E325"/>
    <mergeCell ref="G325:H325"/>
    <mergeCell ref="B337:C337"/>
    <mergeCell ref="B324:H324"/>
    <mergeCell ref="D370:E370"/>
    <mergeCell ref="G370:H370"/>
    <mergeCell ref="D371:E371"/>
    <mergeCell ref="G371:H371"/>
    <mergeCell ref="D369:E369"/>
    <mergeCell ref="G365:H365"/>
    <mergeCell ref="F361:H361"/>
    <mergeCell ref="B367:H367"/>
    <mergeCell ref="D354:E354"/>
    <mergeCell ref="F354:H354"/>
    <mergeCell ref="B365:F365"/>
    <mergeCell ref="B351:H351"/>
    <mergeCell ref="B356:H356"/>
    <mergeCell ref="D360:E360"/>
    <mergeCell ref="F360:H360"/>
    <mergeCell ref="F355:H355"/>
    <mergeCell ref="F359:H359"/>
    <mergeCell ref="D361:E361"/>
    <mergeCell ref="B332:H332"/>
    <mergeCell ref="C79:E79"/>
    <mergeCell ref="F79:H79"/>
    <mergeCell ref="C33:D33"/>
    <mergeCell ref="E33:F33"/>
    <mergeCell ref="G33:H33"/>
    <mergeCell ref="E34:F34"/>
    <mergeCell ref="C78:E78"/>
    <mergeCell ref="B37:E37"/>
    <mergeCell ref="B38:E38"/>
    <mergeCell ref="B51:H51"/>
    <mergeCell ref="B52:H52"/>
    <mergeCell ref="F85:H85"/>
    <mergeCell ref="C86:E86"/>
    <mergeCell ref="F86:H86"/>
    <mergeCell ref="C83:E83"/>
    <mergeCell ref="D90:E90"/>
    <mergeCell ref="F90:G90"/>
    <mergeCell ref="F83:H83"/>
    <mergeCell ref="B89:H89"/>
    <mergeCell ref="B87:H87"/>
    <mergeCell ref="C84:E84"/>
    <mergeCell ref="F84:H84"/>
    <mergeCell ref="C85:E85"/>
    <mergeCell ref="C28:D29"/>
    <mergeCell ref="F78:H78"/>
    <mergeCell ref="F38:H38"/>
    <mergeCell ref="C32:D32"/>
    <mergeCell ref="F39:H39"/>
    <mergeCell ref="G28:H28"/>
    <mergeCell ref="E35:F35"/>
    <mergeCell ref="E29:F29"/>
    <mergeCell ref="E30:F30"/>
    <mergeCell ref="C77:E77"/>
    <mergeCell ref="F77:H77"/>
    <mergeCell ref="F49:G49"/>
    <mergeCell ref="B40:H40"/>
    <mergeCell ref="B75:H75"/>
    <mergeCell ref="F46:G48"/>
    <mergeCell ref="B47:B48"/>
    <mergeCell ref="C47:D48"/>
    <mergeCell ref="E47:E48"/>
    <mergeCell ref="C49:D49"/>
    <mergeCell ref="F45:G45"/>
    <mergeCell ref="F50:G50"/>
    <mergeCell ref="E32:F32"/>
    <mergeCell ref="B36:E36"/>
    <mergeCell ref="G27:H27"/>
    <mergeCell ref="G35:H35"/>
    <mergeCell ref="C18:D18"/>
    <mergeCell ref="E18:F18"/>
    <mergeCell ref="C35:D35"/>
    <mergeCell ref="E27:F27"/>
    <mergeCell ref="B44:H44"/>
    <mergeCell ref="G25:H25"/>
    <mergeCell ref="E26:F26"/>
    <mergeCell ref="E20:F20"/>
    <mergeCell ref="E21:F21"/>
    <mergeCell ref="E22:F22"/>
    <mergeCell ref="E25:F25"/>
    <mergeCell ref="C22:D22"/>
    <mergeCell ref="E28:F28"/>
    <mergeCell ref="C26:D26"/>
    <mergeCell ref="B42:H42"/>
    <mergeCell ref="B43:H43"/>
    <mergeCell ref="G21:H21"/>
    <mergeCell ref="G22:H22"/>
    <mergeCell ref="G29:H29"/>
    <mergeCell ref="G32:H32"/>
    <mergeCell ref="F36:H36"/>
    <mergeCell ref="F37:H37"/>
    <mergeCell ref="B124:H124"/>
    <mergeCell ref="B145:H145"/>
    <mergeCell ref="B153:H153"/>
    <mergeCell ref="D291:E291"/>
    <mergeCell ref="D91:E91"/>
    <mergeCell ref="F91:G91"/>
    <mergeCell ref="D92:E92"/>
    <mergeCell ref="F92:G92"/>
    <mergeCell ref="D93:E93"/>
    <mergeCell ref="F93:G93"/>
    <mergeCell ref="D289:E289"/>
    <mergeCell ref="B111:H111"/>
    <mergeCell ref="B129:H129"/>
    <mergeCell ref="B286:H286"/>
    <mergeCell ref="B242:H242"/>
    <mergeCell ref="B211:H211"/>
    <mergeCell ref="B138:H138"/>
    <mergeCell ref="B144:H144"/>
    <mergeCell ref="B288:H288"/>
    <mergeCell ref="B243:C243"/>
    <mergeCell ref="B122:H122"/>
    <mergeCell ref="B108:H108"/>
    <mergeCell ref="B115:H115"/>
    <mergeCell ref="F101:F102"/>
    <mergeCell ref="B5:H6"/>
    <mergeCell ref="B82:H82"/>
    <mergeCell ref="C30:D30"/>
    <mergeCell ref="C31:D31"/>
    <mergeCell ref="E31:F31"/>
    <mergeCell ref="G30:H30"/>
    <mergeCell ref="G31:H31"/>
    <mergeCell ref="B11:H11"/>
    <mergeCell ref="C27:D27"/>
    <mergeCell ref="C76:E76"/>
    <mergeCell ref="F76:H76"/>
    <mergeCell ref="B17:H17"/>
    <mergeCell ref="C21:D21"/>
    <mergeCell ref="B7:H8"/>
    <mergeCell ref="G20:H20"/>
    <mergeCell ref="C25:D25"/>
    <mergeCell ref="B12:H12"/>
    <mergeCell ref="B39:E39"/>
    <mergeCell ref="B41:H41"/>
    <mergeCell ref="B28:B29"/>
    <mergeCell ref="C45:D45"/>
    <mergeCell ref="C46:D46"/>
    <mergeCell ref="C50:D50"/>
    <mergeCell ref="B74:H74"/>
    <mergeCell ref="B376:H376"/>
    <mergeCell ref="D377:F377"/>
    <mergeCell ref="G377:H377"/>
    <mergeCell ref="B408:H408"/>
    <mergeCell ref="B407:H407"/>
    <mergeCell ref="B406:H406"/>
    <mergeCell ref="B405:H405"/>
    <mergeCell ref="B404:H404"/>
    <mergeCell ref="B403:H403"/>
    <mergeCell ref="B402:H402"/>
    <mergeCell ref="B401:H401"/>
    <mergeCell ref="B400:H400"/>
    <mergeCell ref="D383:F383"/>
    <mergeCell ref="D381:F381"/>
    <mergeCell ref="G381:H381"/>
    <mergeCell ref="D382:F382"/>
    <mergeCell ref="G383:H383"/>
    <mergeCell ref="B380:H380"/>
    <mergeCell ref="E23:F23"/>
    <mergeCell ref="G23:H23"/>
    <mergeCell ref="B16:H16"/>
    <mergeCell ref="B399:H399"/>
    <mergeCell ref="B398:H398"/>
    <mergeCell ref="E394:H394"/>
    <mergeCell ref="B390:D390"/>
    <mergeCell ref="B391:D391"/>
    <mergeCell ref="E390:H390"/>
    <mergeCell ref="F357:H357"/>
    <mergeCell ref="F352:H352"/>
    <mergeCell ref="B394:D394"/>
    <mergeCell ref="E391:H391"/>
    <mergeCell ref="E393:H393"/>
    <mergeCell ref="B362:H362"/>
    <mergeCell ref="G364:H364"/>
    <mergeCell ref="D363:E363"/>
    <mergeCell ref="D372:E372"/>
    <mergeCell ref="G372:H372"/>
    <mergeCell ref="B393:D393"/>
    <mergeCell ref="B392:D392"/>
    <mergeCell ref="E392:H392"/>
    <mergeCell ref="B389:H389"/>
    <mergeCell ref="G382:H382"/>
    <mergeCell ref="C1:F4"/>
    <mergeCell ref="B140:B143"/>
    <mergeCell ref="C140:C143"/>
    <mergeCell ref="B158:H158"/>
    <mergeCell ref="B348:H348"/>
    <mergeCell ref="B161:H161"/>
    <mergeCell ref="B101:B102"/>
    <mergeCell ref="C101:C102"/>
    <mergeCell ref="E101:E102"/>
    <mergeCell ref="G101:G102"/>
    <mergeCell ref="H101:H102"/>
    <mergeCell ref="D310:E310"/>
    <mergeCell ref="B347:C347"/>
    <mergeCell ref="D347:E347"/>
    <mergeCell ref="B336:C336"/>
    <mergeCell ref="B123:H123"/>
    <mergeCell ref="B339:H339"/>
    <mergeCell ref="B335:H335"/>
    <mergeCell ref="D326:E326"/>
    <mergeCell ref="D337:F337"/>
    <mergeCell ref="D336:F336"/>
    <mergeCell ref="C19:D19"/>
    <mergeCell ref="E19:F19"/>
    <mergeCell ref="G19:H19"/>
    <mergeCell ref="B374:H374"/>
    <mergeCell ref="B132:H132"/>
    <mergeCell ref="B9:H9"/>
    <mergeCell ref="B104:H104"/>
    <mergeCell ref="B105:H105"/>
    <mergeCell ref="C10:H10"/>
    <mergeCell ref="D163:D176"/>
    <mergeCell ref="D195:D198"/>
    <mergeCell ref="D379:F379"/>
    <mergeCell ref="D378:F378"/>
    <mergeCell ref="G378:H379"/>
    <mergeCell ref="B368:H368"/>
    <mergeCell ref="D364:E364"/>
    <mergeCell ref="B375:H375"/>
    <mergeCell ref="G336:H336"/>
    <mergeCell ref="G369:H369"/>
    <mergeCell ref="B341:G341"/>
    <mergeCell ref="C23:D23"/>
    <mergeCell ref="B13:H13"/>
    <mergeCell ref="G26:H26"/>
    <mergeCell ref="E24:F24"/>
    <mergeCell ref="G24:H24"/>
    <mergeCell ref="G18:H18"/>
    <mergeCell ref="C20:D20"/>
  </mergeCells>
  <phoneticPr fontId="42" type="noConversion"/>
  <hyperlinks>
    <hyperlink ref="F84" r:id="rId1"/>
    <hyperlink ref="F85" r:id="rId2"/>
    <hyperlink ref="B44" r:id="rId3"/>
    <hyperlink ref="B42" r:id="rId4"/>
    <hyperlink ref="G322" r:id="rId5"/>
    <hyperlink ref="H91" r:id="rId6" location="!/"/>
    <hyperlink ref="H92" r:id="rId7" location="!/"/>
    <hyperlink ref="H93" r:id="rId8" location="!/"/>
    <hyperlink ref="G383" r:id="rId9"/>
    <hyperlink ref="H194" r:id="rId10" display="https://www.meteorologia.gov.py/emas/"/>
    <hyperlink ref="H164" r:id="rId11"/>
    <hyperlink ref="H165" r:id="rId12"/>
    <hyperlink ref="H166" r:id="rId13"/>
    <hyperlink ref="H167" r:id="rId14"/>
    <hyperlink ref="H168" r:id="rId15"/>
    <hyperlink ref="H170" r:id="rId16"/>
    <hyperlink ref="H171" r:id="rId17"/>
    <hyperlink ref="H172" r:id="rId18"/>
    <hyperlink ref="H173" r:id="rId19"/>
    <hyperlink ref="H174" r:id="rId20"/>
    <hyperlink ref="H169" r:id="rId21"/>
    <hyperlink ref="H189" r:id="rId22"/>
    <hyperlink ref="H190" r:id="rId23"/>
    <hyperlink ref="H192" r:id="rId24"/>
    <hyperlink ref="H193" r:id="rId25"/>
    <hyperlink ref="H179" r:id="rId26"/>
    <hyperlink ref="H180" r:id="rId27"/>
    <hyperlink ref="H183" r:id="rId28"/>
    <hyperlink ref="H184" r:id="rId29"/>
    <hyperlink ref="H186" r:id="rId30"/>
    <hyperlink ref="H195" r:id="rId31"/>
    <hyperlink ref="H196" r:id="rId32"/>
    <hyperlink ref="H197" r:id="rId33"/>
    <hyperlink ref="H198" r:id="rId34"/>
    <hyperlink ref="H205" r:id="rId35" display="https://www.meteorologia.gov.py/emas/"/>
    <hyperlink ref="H207" r:id="rId36" display="https://www.meteorologia.gov.py/emas/"/>
    <hyperlink ref="H209" r:id="rId37" display="https://www.meteorologia.gov.py/satelite-goes-16/"/>
    <hyperlink ref="H244" r:id="rId38"/>
    <hyperlink ref="H47" r:id="rId39"/>
    <hyperlink ref="H49" r:id="rId40"/>
    <hyperlink ref="H50" r:id="rId41"/>
    <hyperlink ref="H98" r:id="rId42" location="programasActividades"/>
    <hyperlink ref="H97" r:id="rId43" location="programasActividades"/>
    <hyperlink ref="F349" r:id="rId44"/>
    <hyperlink ref="F350" r:id="rId45"/>
    <hyperlink ref="F355" r:id="rId46"/>
    <hyperlink ref="F354" r:id="rId47"/>
    <hyperlink ref="F353" r:id="rId48"/>
    <hyperlink ref="F352" r:id="rId49"/>
    <hyperlink ref="F361" r:id="rId50"/>
  </hyperlinks>
  <printOptions horizontalCentered="1"/>
  <pageMargins left="0.23622047244094491" right="0.23622047244094491" top="0.74803149606299213" bottom="0.74803149606299213" header="0.31496062992125984" footer="0.31496062992125984"/>
  <pageSetup scale="59" orientation="landscape" r:id="rId51"/>
  <headerFooter>
    <oddFooter>Página &amp;P</oddFooter>
  </headerFooter>
  <rowBreaks count="17" manualBreakCount="17">
    <brk id="44" min="1" max="7" man="1"/>
    <brk id="50" min="1" max="7" man="1"/>
    <brk id="66" min="1" max="7" man="1"/>
    <brk id="81" min="1" max="7" man="1"/>
    <brk id="88" min="1" max="7" man="1"/>
    <brk id="94" min="1" max="7" man="1"/>
    <brk id="107" min="1" max="7" man="1"/>
    <brk id="121" min="1" max="7" man="1"/>
    <brk id="152" min="1" max="7" man="1"/>
    <brk id="241" min="1" max="7" man="1"/>
    <brk id="285" min="1" max="7" man="1"/>
    <brk id="300" min="1" max="7" man="1"/>
    <brk id="313" min="1" max="7" man="1"/>
    <brk id="323" min="1" max="7" man="1"/>
    <brk id="333" min="1" max="7" man="1"/>
    <brk id="355" min="1" max="7" man="1"/>
    <brk id="373" min="1" max="7" man="1"/>
  </rowBreaks>
  <drawing r:id="rId5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INFORME PARCIAL JUL A SET 2024</vt:lpstr>
      <vt:lpstr>Hoja1</vt:lpstr>
      <vt:lpstr>'INFORME PARCIAL JUL A SET 2024'!Área_de_impresión</vt:lpstr>
      <vt:lpstr>'INFORME PARCIAL JUL A SET 2024'!Títulos_a_imprimir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Antonio Sanabria Orue</cp:lastModifiedBy>
  <cp:lastPrinted>2024-10-14T15:05:16Z</cp:lastPrinted>
  <dcterms:created xsi:type="dcterms:W3CDTF">2020-06-23T19:35:00Z</dcterms:created>
  <dcterms:modified xsi:type="dcterms:W3CDTF">2024-10-14T15:05:20Z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